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135" windowHeight="5580" activeTab="0"/>
  </bookViews>
  <sheets>
    <sheet name="Instructions" sheetId="1" r:id="rId1"/>
    <sheet name="LobsterPots" sheetId="2" r:id="rId2"/>
    <sheet name="CalamityTable" sheetId="3" r:id="rId3"/>
    <sheet name="Demo" sheetId="4" r:id="rId4"/>
    <sheet name="Demo2" sheetId="5" r:id="rId5"/>
    <sheet name="Demo3" sheetId="6" r:id="rId6"/>
    <sheet name="Die" sheetId="7" r:id="rId7"/>
  </sheets>
  <definedNames/>
  <calcPr fullCalcOnLoad="1"/>
</workbook>
</file>

<file path=xl/sharedStrings.xml><?xml version="1.0" encoding="utf-8"?>
<sst xmlns="http://schemas.openxmlformats.org/spreadsheetml/2006/main" count="234" uniqueCount="80">
  <si>
    <t>Earnings</t>
  </si>
  <si>
    <t>Bay</t>
  </si>
  <si>
    <t>Sea</t>
  </si>
  <si>
    <t>Calm</t>
  </si>
  <si>
    <t>Stormy</t>
  </si>
  <si>
    <t>Monday</t>
  </si>
  <si>
    <t>Tuesday</t>
  </si>
  <si>
    <t>Wednesday</t>
  </si>
  <si>
    <t>Thursday</t>
  </si>
  <si>
    <t>Friday</t>
  </si>
  <si>
    <t>Bank</t>
  </si>
  <si>
    <t>Pots</t>
  </si>
  <si>
    <t>Starting balance</t>
  </si>
  <si>
    <t>Pot placement</t>
  </si>
  <si>
    <t>Ending balance</t>
  </si>
  <si>
    <t>Day</t>
  </si>
  <si>
    <t>Money Earned</t>
  </si>
  <si>
    <t>Weather</t>
  </si>
  <si>
    <t>Calm / Stormy</t>
  </si>
  <si>
    <t>Purchases</t>
  </si>
  <si>
    <t>Cost</t>
  </si>
  <si>
    <t>Dice roll:</t>
  </si>
  <si>
    <t>Lobster Pots</t>
  </si>
  <si>
    <t>Dice roll</t>
  </si>
  <si>
    <t>1 - 2</t>
  </si>
  <si>
    <t>3 - 5</t>
  </si>
  <si>
    <r>
      <t xml:space="preserve">1) </t>
    </r>
    <r>
      <rPr>
        <b/>
        <i/>
        <sz val="14"/>
        <color indexed="8"/>
        <rFont val="Calibri"/>
        <family val="2"/>
      </rPr>
      <t>Place your pots</t>
    </r>
    <r>
      <rPr>
        <i/>
        <sz val="14"/>
        <color indexed="8"/>
        <rFont val="Calibri"/>
        <family val="2"/>
      </rPr>
      <t xml:space="preserve"> - you can choose to put them in the bay, or out at sea.  Pots placed out at sea catch larger, more expensive lobsters, but carry the risk of being lost in a storm.  
2) </t>
    </r>
    <r>
      <rPr>
        <b/>
        <i/>
        <sz val="14"/>
        <color indexed="8"/>
        <rFont val="Calibri"/>
        <family val="2"/>
      </rPr>
      <t>Roll the die</t>
    </r>
    <r>
      <rPr>
        <i/>
        <sz val="14"/>
        <color indexed="8"/>
        <rFont val="Calibri"/>
        <family val="2"/>
      </rPr>
      <t xml:space="preserve"> - for numbers </t>
    </r>
    <r>
      <rPr>
        <b/>
        <i/>
        <sz val="14"/>
        <color indexed="8"/>
        <rFont val="Calibri"/>
        <family val="2"/>
      </rPr>
      <t>1</t>
    </r>
    <r>
      <rPr>
        <i/>
        <sz val="14"/>
        <color indexed="8"/>
        <rFont val="Calibri"/>
        <family val="2"/>
      </rPr>
      <t xml:space="preserve"> or </t>
    </r>
    <r>
      <rPr>
        <b/>
        <i/>
        <sz val="14"/>
        <color indexed="8"/>
        <rFont val="Calibri"/>
        <family val="2"/>
      </rPr>
      <t>2</t>
    </r>
    <r>
      <rPr>
        <i/>
        <sz val="14"/>
        <color indexed="8"/>
        <rFont val="Calibri"/>
        <family val="2"/>
      </rPr>
      <t xml:space="preserve"> the weather is calm, for </t>
    </r>
    <r>
      <rPr>
        <b/>
        <i/>
        <sz val="14"/>
        <color indexed="8"/>
        <rFont val="Calibri"/>
        <family val="2"/>
      </rPr>
      <t>3</t>
    </r>
    <r>
      <rPr>
        <i/>
        <sz val="14"/>
        <color indexed="8"/>
        <rFont val="Calibri"/>
        <family val="2"/>
      </rPr>
      <t xml:space="preserve"> or </t>
    </r>
    <r>
      <rPr>
        <b/>
        <i/>
        <sz val="14"/>
        <color indexed="8"/>
        <rFont val="Calibri"/>
        <family val="2"/>
      </rPr>
      <t>4</t>
    </r>
    <r>
      <rPr>
        <i/>
        <sz val="14"/>
        <color indexed="8"/>
        <rFont val="Calibri"/>
        <family val="2"/>
      </rPr>
      <t xml:space="preserve"> the weather is stormy.  In stormy weather, all the pots you placed out at sea are lost, and consequently lobsters from pots in the bay bring in more money.  In calm weather, sea pots bring in more money as they catch larger lobsters.  See the table for values.  If a </t>
    </r>
    <r>
      <rPr>
        <b/>
        <i/>
        <sz val="14"/>
        <color indexed="8"/>
        <rFont val="Calibri"/>
        <family val="2"/>
      </rPr>
      <t>5</t>
    </r>
    <r>
      <rPr>
        <i/>
        <sz val="14"/>
        <color indexed="8"/>
        <rFont val="Calibri"/>
        <family val="2"/>
      </rPr>
      <t xml:space="preserve"> or </t>
    </r>
    <r>
      <rPr>
        <b/>
        <i/>
        <sz val="14"/>
        <color indexed="8"/>
        <rFont val="Calibri"/>
        <family val="2"/>
      </rPr>
      <t>6</t>
    </r>
    <r>
      <rPr>
        <i/>
        <sz val="14"/>
        <color indexed="8"/>
        <rFont val="Calibri"/>
        <family val="2"/>
      </rPr>
      <t xml:space="preserve"> is rolled, the die must be rolled again and the Calamity table used to determine what happens.  See the Calamity table.
3) </t>
    </r>
    <r>
      <rPr>
        <b/>
        <i/>
        <sz val="14"/>
        <color indexed="8"/>
        <rFont val="Calibri"/>
        <family val="2"/>
      </rPr>
      <t>Tot up</t>
    </r>
    <r>
      <rPr>
        <i/>
        <sz val="14"/>
        <color indexed="8"/>
        <rFont val="Calibri"/>
        <family val="2"/>
      </rPr>
      <t xml:space="preserve"> how much you have earned altogether, and how many pots you have left.  
4) Decide whether to </t>
    </r>
    <r>
      <rPr>
        <b/>
        <i/>
        <sz val="14"/>
        <color indexed="8"/>
        <rFont val="Calibri"/>
        <family val="2"/>
      </rPr>
      <t>buy more pots</t>
    </r>
    <r>
      <rPr>
        <i/>
        <sz val="14"/>
        <color indexed="8"/>
        <rFont val="Calibri"/>
        <family val="2"/>
      </rPr>
      <t xml:space="preserve">.  Pots cost </t>
    </r>
    <r>
      <rPr>
        <b/>
        <i/>
        <sz val="14"/>
        <color indexed="8"/>
        <rFont val="Calibri"/>
        <family val="2"/>
      </rPr>
      <t>£2</t>
    </r>
    <r>
      <rPr>
        <i/>
        <sz val="14"/>
        <color indexed="8"/>
        <rFont val="Calibri"/>
        <family val="2"/>
      </rPr>
      <t xml:space="preserve"> each, and can be bought at the end of the day ready for the next day.  </t>
    </r>
  </si>
  <si>
    <t>5 or 6</t>
  </si>
  <si>
    <t>3 or 4</t>
  </si>
  <si>
    <t>1 or 2</t>
  </si>
  <si>
    <t>Calamity</t>
  </si>
  <si>
    <t>See
Calamity Table</t>
  </si>
  <si>
    <t>Lobster Pots - Calamity Table</t>
  </si>
  <si>
    <t>Event</t>
  </si>
  <si>
    <r>
      <t xml:space="preserve">Severe storm: </t>
    </r>
    <r>
      <rPr>
        <i/>
        <sz val="16"/>
        <color indexed="8"/>
        <rFont val="Calibri"/>
        <family val="2"/>
      </rPr>
      <t>All the pots at sea or in the bay are destroyed.</t>
    </r>
  </si>
  <si>
    <r>
      <t xml:space="preserve">Gale: </t>
    </r>
    <r>
      <rPr>
        <i/>
        <sz val="16"/>
        <color indexed="8"/>
        <rFont val="Calibri"/>
        <family val="2"/>
      </rPr>
      <t>All the pots at sea and half of the pots in the bay (rounded down) are destroyed.</t>
    </r>
  </si>
  <si>
    <r>
      <t xml:space="preserve">Price hike: </t>
    </r>
    <r>
      <rPr>
        <i/>
        <sz val="16"/>
        <color indexed="8"/>
        <rFont val="Calibri"/>
        <family val="2"/>
      </rPr>
      <t>Lobster pots double in price to £4 for one day.</t>
    </r>
  </si>
  <si>
    <r>
      <t xml:space="preserve">Taxation: </t>
    </r>
    <r>
      <rPr>
        <i/>
        <sz val="16"/>
        <color indexed="8"/>
        <rFont val="Calibri"/>
        <family val="2"/>
      </rPr>
      <t>If you have more than £100, half of the extra is taken by the government in tax.</t>
    </r>
  </si>
  <si>
    <r>
      <t xml:space="preserve">Bank Raid: </t>
    </r>
    <r>
      <rPr>
        <i/>
        <sz val="16"/>
        <color indexed="8"/>
        <rFont val="Calibri"/>
        <family val="2"/>
      </rPr>
      <t>Any money currently in the bank is stolen.</t>
    </r>
  </si>
  <si>
    <r>
      <t xml:space="preserve">Pot Thief: </t>
    </r>
    <r>
      <rPr>
        <i/>
        <sz val="16"/>
        <color indexed="8"/>
        <rFont val="Calibri"/>
        <family val="2"/>
      </rPr>
      <t>Any pots left on shore are stolen.</t>
    </r>
  </si>
  <si>
    <r>
      <t xml:space="preserve">If you roll a </t>
    </r>
    <r>
      <rPr>
        <b/>
        <i/>
        <sz val="26"/>
        <color indexed="8"/>
        <rFont val="Calibri"/>
        <family val="2"/>
      </rPr>
      <t>5</t>
    </r>
    <r>
      <rPr>
        <i/>
        <sz val="26"/>
        <color indexed="8"/>
        <rFont val="Calibri"/>
        <family val="2"/>
      </rPr>
      <t xml:space="preserve"> or a </t>
    </r>
    <r>
      <rPr>
        <b/>
        <i/>
        <sz val="26"/>
        <color indexed="8"/>
        <rFont val="Calibri"/>
        <family val="2"/>
      </rPr>
      <t>6</t>
    </r>
    <r>
      <rPr>
        <i/>
        <sz val="26"/>
        <color indexed="8"/>
        <rFont val="Calibri"/>
        <family val="2"/>
      </rPr>
      <t xml:space="preserve">, you must reroll the die and refer to this Calamity Table to determine what happens.  </t>
    </r>
  </si>
  <si>
    <t xml:space="preserve">You begin with £20.  You may buy lobster pots for £2 each.  Enter your starting bank balance and the number of pots you own in the first two boxes.  Then choose how many to place in the bay or out at sea.  </t>
  </si>
  <si>
    <t>Hold down F9 to roll, release to stop.</t>
  </si>
  <si>
    <t>Proportion to keep back:</t>
  </si>
  <si>
    <t>Proportion to put in the bay:</t>
  </si>
  <si>
    <t>`</t>
  </si>
  <si>
    <r>
      <t xml:space="preserve">The rules are explained in the worksheet, which should comprise the </t>
    </r>
    <r>
      <rPr>
        <b/>
        <sz val="11"/>
        <color indexed="8"/>
        <rFont val="Calibri"/>
        <family val="2"/>
      </rPr>
      <t>LobsterPots</t>
    </r>
    <r>
      <rPr>
        <sz val="11"/>
        <color theme="1"/>
        <rFont val="Calibri"/>
        <family val="2"/>
      </rPr>
      <t xml:space="preserve"> sheet and the </t>
    </r>
    <r>
      <rPr>
        <b/>
        <sz val="11"/>
        <color indexed="8"/>
        <rFont val="Calibri"/>
        <family val="2"/>
      </rPr>
      <t>CalamityTable</t>
    </r>
    <r>
      <rPr>
        <sz val="11"/>
        <color theme="1"/>
        <rFont val="Calibri"/>
        <family val="2"/>
      </rPr>
      <t xml:space="preserve"> sheet.  </t>
    </r>
  </si>
  <si>
    <t xml:space="preserve">The idea of the game is to make as much money as you can by the end of two weeks through judicious placement of lobster pots.  </t>
  </si>
  <si>
    <t xml:space="preserve">Pots placed in the bay earn only £1 compared to pots placed out at sea which bring in £3, but only when the weather is calm.  </t>
  </si>
  <si>
    <t xml:space="preserve">If there's a storm, all pots placed at sea are lost, and pots placed in the bay earn twice as much.  </t>
  </si>
  <si>
    <t>Calamities may also occur, and these range from price hikes to taxation, to more severe weather (you could lose all your deployed pots!)</t>
  </si>
  <si>
    <r>
      <rPr>
        <b/>
        <sz val="11"/>
        <color indexed="8"/>
        <rFont val="Calibri"/>
        <family val="2"/>
      </rPr>
      <t>Demo</t>
    </r>
    <r>
      <rPr>
        <sz val="11"/>
        <color theme="1"/>
        <rFont val="Calibri"/>
        <family val="2"/>
      </rPr>
      <t xml:space="preserve"> allows you to choose at each stage how many pots to buy and where to put them.  </t>
    </r>
    <r>
      <rPr>
        <b/>
        <sz val="11"/>
        <color indexed="8"/>
        <rFont val="Calibri"/>
        <family val="2"/>
      </rPr>
      <t>Demo3</t>
    </r>
    <r>
      <rPr>
        <sz val="11"/>
        <color theme="1"/>
        <rFont val="Calibri"/>
        <family val="2"/>
      </rPr>
      <t xml:space="preserve"> has been set up according to certain rules:</t>
    </r>
  </si>
  <si>
    <r>
      <t xml:space="preserve">On sheets </t>
    </r>
    <r>
      <rPr>
        <b/>
        <sz val="11"/>
        <color indexed="8"/>
        <rFont val="Calibri"/>
        <family val="2"/>
      </rPr>
      <t>Demo</t>
    </r>
    <r>
      <rPr>
        <sz val="11"/>
        <color theme="1"/>
        <rFont val="Calibri"/>
        <family val="2"/>
      </rPr>
      <t xml:space="preserve">, </t>
    </r>
    <r>
      <rPr>
        <b/>
        <sz val="11"/>
        <color indexed="8"/>
        <rFont val="Calibri"/>
        <family val="2"/>
      </rPr>
      <t>Demo2</t>
    </r>
    <r>
      <rPr>
        <sz val="11"/>
        <color theme="1"/>
        <rFont val="Calibri"/>
        <family val="2"/>
      </rPr>
      <t xml:space="preserve"> and </t>
    </r>
    <r>
      <rPr>
        <b/>
        <sz val="11"/>
        <color indexed="8"/>
        <rFont val="Calibri"/>
        <family val="2"/>
      </rPr>
      <t>Demo3</t>
    </r>
    <r>
      <rPr>
        <sz val="11"/>
        <color theme="1"/>
        <rFont val="Calibri"/>
        <family val="2"/>
      </rPr>
      <t xml:space="preserve"> it is possible to play the game with the computer to roll dice and make calculations for you.  </t>
    </r>
  </si>
  <si>
    <t>Always at least one pot is kept on shore in case of a severe storm, and as the number of pots owned increases so does</t>
  </si>
  <si>
    <t>the number of 'insurance pots'.  The set-up is such that either 1/6 of the total or 1 pot will be kept on shore, whichever</t>
  </si>
  <si>
    <t xml:space="preserve">is the greater.  This proportion can be altered in the blue squares above the table.  </t>
  </si>
  <si>
    <t>The idea behind the current settings is to minimise risk by 'hedging' against the uncertainty of weather, but there is</t>
  </si>
  <si>
    <t>still a large element of chance involved.  A simplified version of the thinking process is outlined below:</t>
  </si>
  <si>
    <t>Storm</t>
  </si>
  <si>
    <t xml:space="preserve">The proportion of pots put in the bay or out at sea is determined by the other blue square, and is currently set at 0.64.  </t>
  </si>
  <si>
    <t>Pots in Bay:</t>
  </si>
  <si>
    <t>Pots at Sea:</t>
  </si>
  <si>
    <t>Totals:</t>
  </si>
  <si>
    <t>Pots lost:</t>
  </si>
  <si>
    <t>If five times the number of pots at sea are put in the</t>
  </si>
  <si>
    <t>bay, then the transaction is revenue neutral.  In other</t>
  </si>
  <si>
    <t>words, regardless of calm or storm, the amount earned</t>
  </si>
  <si>
    <t>will be the same - £8 for calm, £10 for stormy, but since</t>
  </si>
  <si>
    <t>one pot is lost in stormy weather and would cost £2</t>
  </si>
  <si>
    <t xml:space="preserve">to replace, these are equivalent.  </t>
  </si>
  <si>
    <t>Balance:</t>
  </si>
  <si>
    <t>Average expected:</t>
  </si>
  <si>
    <t>Example of a riskier (bay-based) strategy:</t>
  </si>
  <si>
    <t>Example of a riskier (sea-based) strategy:</t>
  </si>
  <si>
    <t>The Bay strategy guarantees a £6 return, with a possibility</t>
  </si>
  <si>
    <t xml:space="preserve">of a £12 return, so the expectation is better.  </t>
  </si>
  <si>
    <t>The Sea strategy is an all-or-nothing approach.  On a good</t>
  </si>
  <si>
    <t>day you can earn £18, but on a bad day you lose everything.</t>
  </si>
  <si>
    <t>The expectation is only £3 due to the fact that losing means</t>
  </si>
  <si>
    <t>losing all your pots and ending up worse off than you started.</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</si>
</sst>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809]dd\ mmmm\ yyyy"/>
  </numFmts>
  <fonts count="56">
    <font>
      <sz val="11"/>
      <color theme="1"/>
      <name val="Calibri"/>
      <family val="2"/>
    </font>
    <font>
      <sz val="11"/>
      <color indexed="8"/>
      <name val="Calibri"/>
      <family val="2"/>
    </font>
    <font>
      <i/>
      <sz val="16"/>
      <color indexed="8"/>
      <name val="Calibri"/>
      <family val="2"/>
    </font>
    <font>
      <i/>
      <sz val="14"/>
      <color indexed="8"/>
      <name val="Calibri"/>
      <family val="2"/>
    </font>
    <font>
      <b/>
      <i/>
      <sz val="14"/>
      <color indexed="8"/>
      <name val="Calibri"/>
      <family val="2"/>
    </font>
    <font>
      <sz val="10"/>
      <name val="Arial"/>
      <family val="2"/>
    </font>
    <font>
      <sz val="10"/>
      <color indexed="9"/>
      <name val="Arial"/>
      <family val="2"/>
    </font>
    <font>
      <b/>
      <i/>
      <sz val="26"/>
      <color indexed="8"/>
      <name val="Calibri"/>
      <family val="2"/>
    </font>
    <font>
      <i/>
      <sz val="26"/>
      <color indexed="8"/>
      <name val="Calibri"/>
      <family val="2"/>
    </font>
    <font>
      <sz val="18"/>
      <color indexed="8"/>
      <name val="Calibri"/>
      <family val="2"/>
    </font>
    <font>
      <sz val="11"/>
      <color indexed="9"/>
      <name val="Calibri"/>
      <family val="2"/>
    </font>
    <font>
      <b/>
      <sz val="16"/>
      <color indexed="8"/>
      <name val="Calibri"/>
      <family val="2"/>
    </font>
    <font>
      <sz val="16"/>
      <color indexed="8"/>
      <name val="Calibri"/>
      <family val="2"/>
    </font>
    <font>
      <b/>
      <i/>
      <sz val="16"/>
      <color indexed="8"/>
      <name val="Calibri"/>
      <family val="2"/>
    </font>
    <font>
      <i/>
      <sz val="11"/>
      <color indexed="8"/>
      <name val="Calibri"/>
      <family val="2"/>
    </font>
    <font>
      <b/>
      <i/>
      <sz val="11"/>
      <color indexed="8"/>
      <name val="Calibri"/>
      <family val="2"/>
    </font>
    <font>
      <sz val="10"/>
      <color indexed="8"/>
      <name val="Calibri"/>
      <family val="2"/>
    </font>
    <font>
      <sz val="36"/>
      <color indexed="8"/>
      <name val="Calibri"/>
      <family val="2"/>
    </font>
    <font>
      <sz val="14"/>
      <color indexed="9"/>
      <name val="Calibri"/>
      <family val="2"/>
    </font>
    <font>
      <b/>
      <u val="double"/>
      <sz val="26"/>
      <color indexed="8"/>
      <name val="Calibri"/>
      <family val="2"/>
    </font>
    <font>
      <i/>
      <sz val="10"/>
      <color indexed="8"/>
      <name val="Calibri"/>
      <family val="2"/>
    </font>
    <font>
      <b/>
      <sz val="36"/>
      <color indexed="8"/>
      <name val="Calibri"/>
      <family val="2"/>
    </font>
    <font>
      <b/>
      <u val="double"/>
      <sz val="36"/>
      <color indexed="8"/>
      <name val="Calibri"/>
      <family val="2"/>
    </font>
    <font>
      <i/>
      <sz val="14"/>
      <color indexed="10"/>
      <name val="Arial"/>
      <family val="2"/>
    </font>
    <font>
      <sz val="8"/>
      <name val="Calibri"/>
      <family val="2"/>
    </font>
    <font>
      <b/>
      <sz val="11"/>
      <color indexed="8"/>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rgb="FFFFFF00"/>
        <bgColor indexed="64"/>
      </patternFill>
    </fill>
    <fill>
      <patternFill patternType="solid">
        <fgColor indexed="4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medium"/>
      <bottom>
        <color indexed="63"/>
      </bottom>
    </border>
    <border>
      <left style="thin"/>
      <right style="medium"/>
      <top style="medium"/>
      <bottom>
        <color indexed="63"/>
      </bottom>
    </border>
    <border>
      <left style="medium"/>
      <right>
        <color indexed="63"/>
      </right>
      <top>
        <color indexed="63"/>
      </top>
      <bottom style="thin"/>
    </border>
    <border>
      <left style="medium"/>
      <right style="thin"/>
      <top style="medium"/>
      <bottom style="thin"/>
    </border>
    <border>
      <left style="thin"/>
      <right style="medium"/>
      <top style="medium"/>
      <bottom style="thin"/>
    </border>
    <border>
      <left style="medium"/>
      <right>
        <color indexed="63"/>
      </right>
      <top style="thin"/>
      <bottom style="medium"/>
    </border>
    <border>
      <left style="medium"/>
      <right style="thin"/>
      <top style="thin"/>
      <bottom style="medium"/>
    </border>
    <border>
      <left style="thin"/>
      <right style="medium"/>
      <top style="thin"/>
      <bottom style="medium"/>
    </border>
    <border>
      <left style="medium"/>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color indexed="63"/>
      </bottom>
    </border>
    <border>
      <left style="thin"/>
      <right style="medium"/>
      <top>
        <color indexed="63"/>
      </top>
      <bottom style="medium"/>
    </border>
    <border>
      <left style="thin"/>
      <right style="medium"/>
      <top>
        <color indexed="63"/>
      </top>
      <bottom>
        <color indexed="63"/>
      </bottom>
    </border>
    <border>
      <left>
        <color indexed="63"/>
      </left>
      <right>
        <color indexed="63"/>
      </right>
      <top style="medium"/>
      <bottom>
        <color indexed="63"/>
      </bottom>
    </border>
    <border>
      <left style="thin"/>
      <right>
        <color indexed="63"/>
      </right>
      <top>
        <color indexed="63"/>
      </top>
      <bottom style="medium"/>
    </border>
    <border>
      <left style="thin"/>
      <right>
        <color indexed="63"/>
      </right>
      <top>
        <color indexed="63"/>
      </top>
      <bottom>
        <color indexed="63"/>
      </bottom>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medium"/>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medium"/>
      <bottom>
        <color indexed="63"/>
      </bottom>
    </border>
    <border>
      <left>
        <color indexed="63"/>
      </left>
      <right style="medium"/>
      <top>
        <color indexed="63"/>
      </top>
      <bottom style="thin"/>
    </border>
    <border>
      <left>
        <color indexed="63"/>
      </left>
      <right>
        <color indexed="63"/>
      </right>
      <top style="medium"/>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5" fillId="0" borderId="0">
      <alignment/>
      <protection/>
    </xf>
    <xf numFmtId="0" fontId="1" fillId="32" borderId="7" applyNumberFormat="0" applyFont="0" applyAlignment="0" applyProtection="0"/>
    <xf numFmtId="0" fontId="52" fillId="27" borderId="8" applyNumberFormat="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02">
    <xf numFmtId="0" fontId="0" fillId="0" borderId="0" xfId="0" applyFont="1" applyAlignment="1">
      <alignment/>
    </xf>
    <xf numFmtId="0" fontId="0" fillId="0" borderId="0" xfId="0" applyAlignment="1">
      <alignment horizontal="center"/>
    </xf>
    <xf numFmtId="0" fontId="11" fillId="0" borderId="10" xfId="0" applyFont="1" applyBorder="1" applyAlignment="1">
      <alignment horizontal="center"/>
    </xf>
    <xf numFmtId="0" fontId="11" fillId="0" borderId="11" xfId="0" applyFont="1" applyBorder="1" applyAlignment="1">
      <alignment horizontal="center"/>
    </xf>
    <xf numFmtId="0" fontId="11" fillId="0" borderId="12" xfId="0" applyFont="1" applyBorder="1" applyAlignment="1">
      <alignment horizontal="center"/>
    </xf>
    <xf numFmtId="44" fontId="11" fillId="0" borderId="13" xfId="44" applyFont="1" applyBorder="1" applyAlignment="1">
      <alignment horizontal="center"/>
    </xf>
    <xf numFmtId="44" fontId="11" fillId="0" borderId="14" xfId="44" applyFont="1" applyBorder="1" applyAlignment="1">
      <alignment horizontal="center"/>
    </xf>
    <xf numFmtId="0" fontId="11" fillId="0" borderId="15" xfId="0" applyFont="1" applyBorder="1" applyAlignment="1">
      <alignment horizontal="center"/>
    </xf>
    <xf numFmtId="44" fontId="11" fillId="0" borderId="16" xfId="44" applyFont="1" applyBorder="1" applyAlignment="1">
      <alignment horizontal="center"/>
    </xf>
    <xf numFmtId="44" fontId="11" fillId="0" borderId="17" xfId="44" applyFont="1" applyBorder="1" applyAlignment="1">
      <alignment horizontal="center"/>
    </xf>
    <xf numFmtId="0" fontId="0" fillId="0" borderId="18" xfId="0" applyBorder="1" applyAlignment="1">
      <alignment/>
    </xf>
    <xf numFmtId="0" fontId="12" fillId="0" borderId="19" xfId="0" applyFont="1" applyBorder="1" applyAlignment="1">
      <alignment horizontal="center"/>
    </xf>
    <xf numFmtId="0" fontId="11" fillId="0" borderId="20" xfId="0" applyFont="1" applyBorder="1" applyAlignment="1">
      <alignment horizontal="center"/>
    </xf>
    <xf numFmtId="0" fontId="11" fillId="0" borderId="21" xfId="0" applyFont="1" applyBorder="1" applyAlignment="1">
      <alignment horizontal="center"/>
    </xf>
    <xf numFmtId="0" fontId="11" fillId="0" borderId="22" xfId="0" applyFont="1" applyBorder="1" applyAlignment="1">
      <alignment horizontal="center"/>
    </xf>
    <xf numFmtId="0" fontId="12" fillId="0" borderId="19" xfId="0" applyFont="1" applyBorder="1" applyAlignment="1">
      <alignment horizontal="right"/>
    </xf>
    <xf numFmtId="0" fontId="12" fillId="0" borderId="18" xfId="0" applyFont="1" applyBorder="1" applyAlignment="1">
      <alignment horizontal="center"/>
    </xf>
    <xf numFmtId="0" fontId="12" fillId="0" borderId="18" xfId="0" applyFont="1" applyBorder="1" applyAlignment="1">
      <alignment/>
    </xf>
    <xf numFmtId="0" fontId="12" fillId="0" borderId="0" xfId="0" applyFont="1" applyBorder="1" applyAlignment="1">
      <alignment/>
    </xf>
    <xf numFmtId="0" fontId="12" fillId="33" borderId="23" xfId="0" applyFont="1" applyFill="1" applyBorder="1" applyAlignment="1">
      <alignment horizontal="right"/>
    </xf>
    <xf numFmtId="0" fontId="12" fillId="33" borderId="18" xfId="0" applyFont="1" applyFill="1" applyBorder="1" applyAlignment="1">
      <alignment horizontal="center"/>
    </xf>
    <xf numFmtId="0" fontId="12" fillId="33" borderId="18" xfId="0" applyFont="1" applyFill="1" applyBorder="1" applyAlignment="1">
      <alignment/>
    </xf>
    <xf numFmtId="0" fontId="12" fillId="33" borderId="0" xfId="0" applyFont="1" applyFill="1" applyBorder="1" applyAlignment="1">
      <alignment/>
    </xf>
    <xf numFmtId="0" fontId="12" fillId="0" borderId="23" xfId="0" applyFont="1" applyBorder="1" applyAlignment="1">
      <alignment horizontal="right"/>
    </xf>
    <xf numFmtId="0" fontId="12" fillId="33" borderId="20" xfId="0" applyFont="1" applyFill="1" applyBorder="1" applyAlignment="1">
      <alignment horizontal="right"/>
    </xf>
    <xf numFmtId="0" fontId="12" fillId="33" borderId="21" xfId="0" applyFont="1" applyFill="1" applyBorder="1" applyAlignment="1">
      <alignment horizontal="center"/>
    </xf>
    <xf numFmtId="0" fontId="12" fillId="33" borderId="21" xfId="0" applyFont="1" applyFill="1" applyBorder="1" applyAlignment="1">
      <alignment/>
    </xf>
    <xf numFmtId="0" fontId="12" fillId="33" borderId="22" xfId="0" applyFont="1" applyFill="1" applyBorder="1" applyAlignment="1">
      <alignment/>
    </xf>
    <xf numFmtId="0" fontId="11" fillId="0" borderId="24" xfId="0" applyFont="1" applyBorder="1" applyAlignment="1">
      <alignment horizontal="center"/>
    </xf>
    <xf numFmtId="0" fontId="12" fillId="0" borderId="25" xfId="0" applyFont="1" applyBorder="1" applyAlignment="1">
      <alignment/>
    </xf>
    <xf numFmtId="0" fontId="12" fillId="33" borderId="25" xfId="0" applyFont="1" applyFill="1" applyBorder="1" applyAlignment="1">
      <alignment/>
    </xf>
    <xf numFmtId="0" fontId="12" fillId="33" borderId="24" xfId="0" applyFont="1" applyFill="1" applyBorder="1" applyAlignment="1">
      <alignment/>
    </xf>
    <xf numFmtId="0" fontId="13" fillId="0" borderId="26" xfId="0" applyFont="1" applyBorder="1" applyAlignment="1">
      <alignment horizontal="center"/>
    </xf>
    <xf numFmtId="0" fontId="11" fillId="0" borderId="27" xfId="0" applyFont="1" applyBorder="1" applyAlignment="1">
      <alignment horizontal="center"/>
    </xf>
    <xf numFmtId="0" fontId="12" fillId="0" borderId="28" xfId="0" applyFont="1" applyBorder="1" applyAlignment="1">
      <alignment/>
    </xf>
    <xf numFmtId="0" fontId="12" fillId="33" borderId="28" xfId="0" applyFont="1" applyFill="1" applyBorder="1" applyAlignment="1">
      <alignment/>
    </xf>
    <xf numFmtId="0" fontId="12" fillId="33" borderId="27" xfId="0" applyFont="1" applyFill="1" applyBorder="1" applyAlignment="1">
      <alignment/>
    </xf>
    <xf numFmtId="0" fontId="12" fillId="0" borderId="28" xfId="0" applyFont="1" applyBorder="1" applyAlignment="1">
      <alignment horizontal="center"/>
    </xf>
    <xf numFmtId="0" fontId="12" fillId="33" borderId="28" xfId="0" applyFont="1" applyFill="1" applyBorder="1" applyAlignment="1">
      <alignment horizontal="center"/>
    </xf>
    <xf numFmtId="0" fontId="12" fillId="33" borderId="27" xfId="0" applyFont="1" applyFill="1" applyBorder="1" applyAlignment="1">
      <alignment horizontal="center"/>
    </xf>
    <xf numFmtId="0" fontId="13" fillId="0" borderId="19" xfId="0" applyFont="1" applyBorder="1" applyAlignment="1">
      <alignment horizontal="center"/>
    </xf>
    <xf numFmtId="0" fontId="12" fillId="0" borderId="23" xfId="0" applyFont="1" applyBorder="1" applyAlignment="1">
      <alignment/>
    </xf>
    <xf numFmtId="0" fontId="12" fillId="33" borderId="23" xfId="0" applyFont="1" applyFill="1" applyBorder="1" applyAlignment="1">
      <alignment/>
    </xf>
    <xf numFmtId="0" fontId="12" fillId="33" borderId="20" xfId="0" applyFont="1" applyFill="1" applyBorder="1" applyAlignment="1">
      <alignment/>
    </xf>
    <xf numFmtId="0" fontId="12" fillId="0" borderId="23" xfId="0" applyFont="1" applyBorder="1" applyAlignment="1">
      <alignment horizontal="center"/>
    </xf>
    <xf numFmtId="0" fontId="12" fillId="33" borderId="23" xfId="0" applyFont="1" applyFill="1" applyBorder="1" applyAlignment="1">
      <alignment horizontal="center"/>
    </xf>
    <xf numFmtId="0" fontId="12" fillId="33" borderId="20" xfId="0" applyFont="1" applyFill="1" applyBorder="1" applyAlignment="1">
      <alignment horizontal="center"/>
    </xf>
    <xf numFmtId="44" fontId="0" fillId="0" borderId="0" xfId="0" applyNumberFormat="1" applyAlignment="1">
      <alignment/>
    </xf>
    <xf numFmtId="0" fontId="0" fillId="0" borderId="11" xfId="0" applyBorder="1" applyAlignment="1">
      <alignment/>
    </xf>
    <xf numFmtId="0" fontId="0" fillId="0" borderId="25" xfId="0" applyBorder="1" applyAlignment="1">
      <alignment/>
    </xf>
    <xf numFmtId="0" fontId="14" fillId="0" borderId="0" xfId="0" applyFont="1" applyAlignment="1">
      <alignment horizontal="right"/>
    </xf>
    <xf numFmtId="0" fontId="13" fillId="0" borderId="29" xfId="0" applyFont="1" applyBorder="1" applyAlignment="1">
      <alignment horizontal="center"/>
    </xf>
    <xf numFmtId="164" fontId="12" fillId="33" borderId="18" xfId="0" applyNumberFormat="1" applyFont="1" applyFill="1" applyBorder="1" applyAlignment="1">
      <alignment horizontal="center" shrinkToFit="1"/>
    </xf>
    <xf numFmtId="0" fontId="12" fillId="33" borderId="23" xfId="0" applyFont="1" applyFill="1" applyBorder="1" applyAlignment="1">
      <alignment horizontal="center" shrinkToFit="1"/>
    </xf>
    <xf numFmtId="0" fontId="12" fillId="33" borderId="25" xfId="0" applyFont="1" applyFill="1" applyBorder="1" applyAlignment="1">
      <alignment horizontal="center" shrinkToFit="1"/>
    </xf>
    <xf numFmtId="164" fontId="12" fillId="33" borderId="25" xfId="0" applyNumberFormat="1" applyFont="1" applyFill="1" applyBorder="1" applyAlignment="1">
      <alignment horizontal="center" shrinkToFit="1"/>
    </xf>
    <xf numFmtId="164" fontId="12" fillId="33" borderId="21" xfId="0" applyNumberFormat="1" applyFont="1" applyFill="1" applyBorder="1" applyAlignment="1">
      <alignment horizontal="center" shrinkToFit="1"/>
    </xf>
    <xf numFmtId="0" fontId="12" fillId="33" borderId="20" xfId="0" applyFont="1" applyFill="1" applyBorder="1" applyAlignment="1">
      <alignment horizontal="center" shrinkToFit="1"/>
    </xf>
    <xf numFmtId="0" fontId="12" fillId="33" borderId="24" xfId="0" applyFont="1" applyFill="1" applyBorder="1" applyAlignment="1">
      <alignment horizontal="center" shrinkToFit="1"/>
    </xf>
    <xf numFmtId="164" fontId="12" fillId="33" borderId="24" xfId="0" applyNumberFormat="1" applyFont="1" applyFill="1" applyBorder="1" applyAlignment="1">
      <alignment horizontal="center" shrinkToFit="1"/>
    </xf>
    <xf numFmtId="0" fontId="14" fillId="0" borderId="0" xfId="0" applyFont="1" applyAlignment="1">
      <alignment horizontal="center"/>
    </xf>
    <xf numFmtId="0" fontId="15" fillId="0" borderId="29" xfId="0" applyFont="1" applyBorder="1" applyAlignment="1">
      <alignment horizontal="center"/>
    </xf>
    <xf numFmtId="0" fontId="14" fillId="0" borderId="0" xfId="0" applyFont="1" applyBorder="1" applyAlignment="1">
      <alignment horizontal="center"/>
    </xf>
    <xf numFmtId="0" fontId="16" fillId="0" borderId="0" xfId="0" applyFont="1" applyAlignment="1">
      <alignment horizontal="center"/>
    </xf>
    <xf numFmtId="0" fontId="5" fillId="33" borderId="0" xfId="55" applyFill="1">
      <alignment/>
      <protection/>
    </xf>
    <xf numFmtId="0" fontId="5" fillId="33" borderId="0" xfId="55" applyNumberFormat="1" applyFill="1">
      <alignment/>
      <protection/>
    </xf>
    <xf numFmtId="0" fontId="6" fillId="34" borderId="30" xfId="55" applyNumberFormat="1" applyFont="1" applyFill="1" applyBorder="1">
      <alignment/>
      <protection/>
    </xf>
    <xf numFmtId="0" fontId="5" fillId="34" borderId="26" xfId="55" applyFill="1" applyBorder="1">
      <alignment/>
      <protection/>
    </xf>
    <xf numFmtId="0" fontId="5" fillId="34" borderId="31" xfId="55" applyFill="1" applyBorder="1">
      <alignment/>
      <protection/>
    </xf>
    <xf numFmtId="0" fontId="5" fillId="34" borderId="18" xfId="55" applyFill="1" applyBorder="1">
      <alignment/>
      <protection/>
    </xf>
    <xf numFmtId="0" fontId="5" fillId="34" borderId="0" xfId="55" applyFill="1" applyBorder="1">
      <alignment/>
      <protection/>
    </xf>
    <xf numFmtId="0" fontId="5" fillId="34" borderId="32" xfId="55" applyFill="1" applyBorder="1">
      <alignment/>
      <protection/>
    </xf>
    <xf numFmtId="0" fontId="5" fillId="34" borderId="21" xfId="55" applyFill="1" applyBorder="1">
      <alignment/>
      <protection/>
    </xf>
    <xf numFmtId="0" fontId="5" fillId="34" borderId="22" xfId="55" applyFill="1" applyBorder="1">
      <alignment/>
      <protection/>
    </xf>
    <xf numFmtId="0" fontId="5" fillId="34" borderId="33" xfId="55" applyFill="1" applyBorder="1">
      <alignment/>
      <protection/>
    </xf>
    <xf numFmtId="0" fontId="17" fillId="0" borderId="0" xfId="0" applyFont="1" applyAlignment="1">
      <alignment/>
    </xf>
    <xf numFmtId="0" fontId="12" fillId="0" borderId="34" xfId="0" applyFont="1" applyBorder="1" applyAlignment="1">
      <alignment horizontal="right"/>
    </xf>
    <xf numFmtId="0" fontId="12" fillId="0" borderId="12" xfId="0" applyFont="1" applyBorder="1" applyAlignment="1">
      <alignment horizontal="center"/>
    </xf>
    <xf numFmtId="0" fontId="12" fillId="0" borderId="35" xfId="0" applyFont="1" applyBorder="1" applyAlignment="1">
      <alignment horizontal="center"/>
    </xf>
    <xf numFmtId="0" fontId="12" fillId="0" borderId="34" xfId="0" applyFont="1" applyBorder="1" applyAlignment="1">
      <alignment horizontal="center"/>
    </xf>
    <xf numFmtId="0" fontId="12" fillId="0" borderId="36" xfId="0" applyFont="1" applyBorder="1" applyAlignment="1">
      <alignment/>
    </xf>
    <xf numFmtId="0" fontId="12" fillId="0" borderId="37" xfId="0" applyFont="1" applyBorder="1" applyAlignment="1">
      <alignment/>
    </xf>
    <xf numFmtId="0" fontId="12" fillId="0" borderId="12" xfId="0" applyFont="1" applyBorder="1" applyAlignment="1">
      <alignment/>
    </xf>
    <xf numFmtId="0" fontId="12" fillId="0" borderId="35" xfId="0" applyFont="1" applyBorder="1" applyAlignment="1">
      <alignment/>
    </xf>
    <xf numFmtId="0" fontId="12" fillId="0" borderId="34" xfId="0" applyFont="1" applyBorder="1" applyAlignment="1">
      <alignment/>
    </xf>
    <xf numFmtId="0" fontId="0" fillId="0" borderId="12" xfId="0" applyBorder="1" applyAlignment="1">
      <alignment/>
    </xf>
    <xf numFmtId="0" fontId="0" fillId="0" borderId="37" xfId="0" applyBorder="1" applyAlignment="1">
      <alignment/>
    </xf>
    <xf numFmtId="0" fontId="3" fillId="0" borderId="0" xfId="0" applyFont="1" applyAlignment="1">
      <alignment vertical="top" wrapText="1"/>
    </xf>
    <xf numFmtId="164" fontId="12" fillId="0" borderId="18" xfId="0" applyNumberFormat="1" applyFont="1" applyFill="1" applyBorder="1" applyAlignment="1">
      <alignment horizontal="center" shrinkToFit="1"/>
    </xf>
    <xf numFmtId="0" fontId="12" fillId="0" borderId="23" xfId="0" applyFont="1" applyFill="1" applyBorder="1" applyAlignment="1">
      <alignment horizontal="center" shrinkToFit="1"/>
    </xf>
    <xf numFmtId="0" fontId="12" fillId="0" borderId="25" xfId="0" applyFont="1" applyFill="1" applyBorder="1" applyAlignment="1">
      <alignment horizontal="center" shrinkToFit="1"/>
    </xf>
    <xf numFmtId="164" fontId="12" fillId="0" borderId="11" xfId="0" applyNumberFormat="1" applyFont="1" applyFill="1" applyBorder="1" applyAlignment="1">
      <alignment horizontal="center" shrinkToFit="1"/>
    </xf>
    <xf numFmtId="0" fontId="12" fillId="0" borderId="30" xfId="0" applyFont="1" applyBorder="1" applyAlignment="1">
      <alignment horizontal="right"/>
    </xf>
    <xf numFmtId="0" fontId="12" fillId="33" borderId="18" xfId="0" applyFont="1" applyFill="1" applyBorder="1" applyAlignment="1">
      <alignment horizontal="right"/>
    </xf>
    <xf numFmtId="0" fontId="12" fillId="0" borderId="18" xfId="0" applyFont="1" applyBorder="1" applyAlignment="1">
      <alignment horizontal="right"/>
    </xf>
    <xf numFmtId="0" fontId="12" fillId="33" borderId="21" xfId="0" applyFont="1" applyFill="1" applyBorder="1" applyAlignment="1">
      <alignment horizontal="right"/>
    </xf>
    <xf numFmtId="0" fontId="0" fillId="0" borderId="0" xfId="0" applyFill="1" applyAlignment="1">
      <alignment horizontal="center"/>
    </xf>
    <xf numFmtId="0" fontId="0" fillId="0" borderId="0" xfId="0" applyFill="1" applyAlignment="1">
      <alignment/>
    </xf>
    <xf numFmtId="164" fontId="12" fillId="0" borderId="30" xfId="0" applyNumberFormat="1" applyFont="1" applyFill="1" applyBorder="1" applyAlignment="1">
      <alignment horizontal="center" shrinkToFit="1"/>
    </xf>
    <xf numFmtId="0" fontId="12" fillId="35" borderId="30" xfId="0" applyFont="1" applyFill="1" applyBorder="1" applyAlignment="1" applyProtection="1">
      <alignment horizontal="center" shrinkToFit="1"/>
      <protection locked="0"/>
    </xf>
    <xf numFmtId="0" fontId="12" fillId="35" borderId="18" xfId="0" applyFont="1" applyFill="1" applyBorder="1" applyAlignment="1" applyProtection="1">
      <alignment horizontal="center" shrinkToFit="1"/>
      <protection locked="0"/>
    </xf>
    <xf numFmtId="0" fontId="12" fillId="0" borderId="19" xfId="0" applyFont="1" applyFill="1" applyBorder="1" applyAlignment="1">
      <alignment horizontal="center" shrinkToFit="1"/>
    </xf>
    <xf numFmtId="164" fontId="12" fillId="0" borderId="25" xfId="0" applyNumberFormat="1" applyFont="1" applyFill="1" applyBorder="1" applyAlignment="1">
      <alignment horizontal="center" shrinkToFit="1"/>
    </xf>
    <xf numFmtId="0" fontId="12" fillId="0" borderId="11" xfId="0" applyFont="1" applyFill="1" applyBorder="1" applyAlignment="1">
      <alignment horizontal="center" shrinkToFit="1"/>
    </xf>
    <xf numFmtId="0" fontId="12" fillId="35" borderId="11" xfId="0" applyFont="1" applyFill="1" applyBorder="1" applyAlignment="1" applyProtection="1">
      <alignment horizontal="center" shrinkToFit="1"/>
      <protection locked="0"/>
    </xf>
    <xf numFmtId="0" fontId="12" fillId="35" borderId="25" xfId="0" applyFont="1" applyFill="1" applyBorder="1" applyAlignment="1" applyProtection="1">
      <alignment horizontal="center" shrinkToFit="1"/>
      <protection locked="0"/>
    </xf>
    <xf numFmtId="0" fontId="12" fillId="36" borderId="18" xfId="0" applyFont="1" applyFill="1" applyBorder="1" applyAlignment="1" applyProtection="1">
      <alignment horizontal="center" shrinkToFit="1"/>
      <protection locked="0"/>
    </xf>
    <xf numFmtId="0" fontId="12" fillId="36" borderId="25" xfId="0" applyFont="1" applyFill="1" applyBorder="1" applyAlignment="1" applyProtection="1">
      <alignment horizontal="center" shrinkToFit="1"/>
      <protection locked="0"/>
    </xf>
    <xf numFmtId="0" fontId="12" fillId="36" borderId="21" xfId="0" applyFont="1" applyFill="1" applyBorder="1" applyAlignment="1" applyProtection="1">
      <alignment horizontal="center" shrinkToFit="1"/>
      <protection locked="0"/>
    </xf>
    <xf numFmtId="0" fontId="12" fillId="36" borderId="24" xfId="0" applyFont="1" applyFill="1" applyBorder="1" applyAlignment="1" applyProtection="1">
      <alignment horizontal="center" shrinkToFit="1"/>
      <protection locked="0"/>
    </xf>
    <xf numFmtId="0" fontId="0" fillId="34" borderId="0" xfId="0" applyFill="1" applyAlignment="1">
      <alignment/>
    </xf>
    <xf numFmtId="0" fontId="0" fillId="34" borderId="0" xfId="0" applyFill="1" applyAlignment="1">
      <alignment horizontal="center"/>
    </xf>
    <xf numFmtId="0" fontId="10" fillId="34" borderId="0" xfId="0" applyFont="1" applyFill="1" applyAlignment="1">
      <alignment/>
    </xf>
    <xf numFmtId="0" fontId="10" fillId="34" borderId="0" xfId="0" applyFont="1" applyFill="1" applyAlignment="1">
      <alignment horizontal="center"/>
    </xf>
    <xf numFmtId="0" fontId="18" fillId="34" borderId="0" xfId="0" applyFont="1" applyFill="1" applyAlignment="1">
      <alignment horizontal="center"/>
    </xf>
    <xf numFmtId="0" fontId="14" fillId="34" borderId="0" xfId="0" applyFont="1" applyFill="1" applyAlignment="1">
      <alignment horizontal="right"/>
    </xf>
    <xf numFmtId="0" fontId="14" fillId="34" borderId="0" xfId="0" applyFont="1" applyFill="1" applyAlignment="1" quotePrefix="1">
      <alignment horizontal="center"/>
    </xf>
    <xf numFmtId="0" fontId="14" fillId="34" borderId="0" xfId="0" applyFont="1" applyFill="1" applyBorder="1" applyAlignment="1">
      <alignment horizontal="center"/>
    </xf>
    <xf numFmtId="0" fontId="13" fillId="34" borderId="29" xfId="0" applyFont="1" applyFill="1" applyBorder="1" applyAlignment="1">
      <alignment horizontal="center"/>
    </xf>
    <xf numFmtId="0" fontId="11" fillId="34" borderId="10" xfId="0" applyFont="1" applyFill="1" applyBorder="1" applyAlignment="1">
      <alignment horizontal="center"/>
    </xf>
    <xf numFmtId="0" fontId="11" fillId="34" borderId="11" xfId="0" applyFont="1" applyFill="1" applyBorder="1" applyAlignment="1">
      <alignment horizontal="center"/>
    </xf>
    <xf numFmtId="0" fontId="15" fillId="34" borderId="29" xfId="0" applyFont="1" applyFill="1" applyBorder="1" applyAlignment="1">
      <alignment horizontal="center"/>
    </xf>
    <xf numFmtId="0" fontId="11" fillId="34" borderId="12" xfId="0" applyFont="1" applyFill="1" applyBorder="1" applyAlignment="1">
      <alignment horizontal="center"/>
    </xf>
    <xf numFmtId="44" fontId="11" fillId="34" borderId="13" xfId="44" applyFont="1" applyFill="1" applyBorder="1" applyAlignment="1">
      <alignment horizontal="center"/>
    </xf>
    <xf numFmtId="44" fontId="11" fillId="34" borderId="14" xfId="44" applyFont="1" applyFill="1" applyBorder="1" applyAlignment="1">
      <alignment horizontal="center"/>
    </xf>
    <xf numFmtId="0" fontId="11" fillId="34" borderId="15" xfId="0" applyFont="1" applyFill="1" applyBorder="1" applyAlignment="1">
      <alignment horizontal="center"/>
    </xf>
    <xf numFmtId="44" fontId="11" fillId="34" borderId="16" xfId="44" applyFont="1" applyFill="1" applyBorder="1" applyAlignment="1">
      <alignment horizontal="center"/>
    </xf>
    <xf numFmtId="44" fontId="11" fillId="34" borderId="17" xfId="44" applyFont="1" applyFill="1" applyBorder="1" applyAlignment="1">
      <alignment horizontal="center"/>
    </xf>
    <xf numFmtId="0" fontId="12" fillId="34" borderId="19" xfId="0" applyFont="1" applyFill="1" applyBorder="1" applyAlignment="1">
      <alignment horizontal="center"/>
    </xf>
    <xf numFmtId="0" fontId="13" fillId="34" borderId="19" xfId="0" applyFont="1" applyFill="1" applyBorder="1" applyAlignment="1">
      <alignment horizontal="center"/>
    </xf>
    <xf numFmtId="0" fontId="11" fillId="34" borderId="20" xfId="0" applyFont="1" applyFill="1" applyBorder="1" applyAlignment="1">
      <alignment horizontal="center"/>
    </xf>
    <xf numFmtId="0" fontId="11" fillId="34" borderId="18" xfId="0" applyFont="1" applyFill="1" applyBorder="1" applyAlignment="1">
      <alignment horizontal="center"/>
    </xf>
    <xf numFmtId="0" fontId="11" fillId="34" borderId="28" xfId="0" applyFont="1" applyFill="1" applyBorder="1" applyAlignment="1">
      <alignment horizontal="center"/>
    </xf>
    <xf numFmtId="0" fontId="11" fillId="34" borderId="23" xfId="0" applyFont="1" applyFill="1" applyBorder="1" applyAlignment="1">
      <alignment horizontal="center"/>
    </xf>
    <xf numFmtId="0" fontId="11" fillId="34" borderId="0" xfId="0" applyFont="1" applyFill="1" applyBorder="1" applyAlignment="1">
      <alignment horizontal="center"/>
    </xf>
    <xf numFmtId="0" fontId="11" fillId="34" borderId="25" xfId="0" applyFont="1" applyFill="1" applyBorder="1" applyAlignment="1">
      <alignment horizontal="center"/>
    </xf>
    <xf numFmtId="0" fontId="13" fillId="34" borderId="26" xfId="0" applyFont="1" applyFill="1" applyBorder="1" applyAlignment="1">
      <alignment horizontal="center"/>
    </xf>
    <xf numFmtId="0" fontId="12" fillId="34" borderId="0" xfId="0" applyFont="1" applyFill="1" applyBorder="1" applyAlignment="1">
      <alignment horizontal="center" shrinkToFit="1"/>
    </xf>
    <xf numFmtId="0" fontId="0" fillId="34" borderId="26" xfId="0" applyFill="1" applyBorder="1" applyAlignment="1">
      <alignment/>
    </xf>
    <xf numFmtId="0" fontId="0" fillId="34" borderId="0" xfId="0" applyFill="1" applyBorder="1" applyAlignment="1">
      <alignment/>
    </xf>
    <xf numFmtId="0" fontId="12" fillId="34" borderId="22" xfId="0" applyFont="1" applyFill="1" applyBorder="1" applyAlignment="1">
      <alignment horizontal="center" shrinkToFit="1"/>
    </xf>
    <xf numFmtId="0" fontId="54" fillId="34" borderId="0" xfId="0" applyFont="1" applyFill="1" applyAlignment="1">
      <alignment horizontal="center"/>
    </xf>
    <xf numFmtId="0" fontId="54" fillId="6" borderId="0" xfId="0" applyFont="1" applyFill="1" applyAlignment="1" applyProtection="1">
      <alignment horizontal="center"/>
      <protection locked="0"/>
    </xf>
    <xf numFmtId="0" fontId="54" fillId="6" borderId="0" xfId="0" applyFont="1" applyFill="1" applyAlignment="1" applyProtection="1">
      <alignment/>
      <protection locked="0"/>
    </xf>
    <xf numFmtId="0" fontId="54" fillId="0" borderId="0" xfId="0" applyFont="1" applyAlignment="1">
      <alignment/>
    </xf>
    <xf numFmtId="0" fontId="0" fillId="0" borderId="0" xfId="0" applyAlignment="1" quotePrefix="1">
      <alignment/>
    </xf>
    <xf numFmtId="0" fontId="0" fillId="0" borderId="0" xfId="0" applyFont="1" applyAlignment="1">
      <alignment horizontal="center"/>
    </xf>
    <xf numFmtId="164" fontId="0" fillId="0" borderId="0" xfId="0" applyNumberFormat="1" applyAlignment="1">
      <alignment/>
    </xf>
    <xf numFmtId="164" fontId="0" fillId="0" borderId="0" xfId="0" applyNumberFormat="1" applyAlignment="1" quotePrefix="1">
      <alignment/>
    </xf>
    <xf numFmtId="0" fontId="54" fillId="37" borderId="38" xfId="0" applyFont="1" applyFill="1" applyBorder="1" applyAlignment="1">
      <alignment/>
    </xf>
    <xf numFmtId="164" fontId="54" fillId="37" borderId="38" xfId="0" applyNumberFormat="1" applyFont="1" applyFill="1" applyBorder="1" applyAlignment="1">
      <alignment/>
    </xf>
    <xf numFmtId="0" fontId="54" fillId="0" borderId="0" xfId="0" applyFont="1" applyFill="1" applyBorder="1" applyAlignment="1">
      <alignment/>
    </xf>
    <xf numFmtId="0" fontId="0" fillId="0" borderId="0" xfId="0" applyFill="1" applyBorder="1" applyAlignment="1">
      <alignment/>
    </xf>
    <xf numFmtId="0" fontId="0" fillId="0" borderId="0" xfId="0" applyFont="1" applyFill="1" applyBorder="1" applyAlignment="1">
      <alignment horizontal="center"/>
    </xf>
    <xf numFmtId="164" fontId="0" fillId="0" borderId="0" xfId="0" applyNumberFormat="1" applyFill="1" applyBorder="1" applyAlignment="1">
      <alignment/>
    </xf>
    <xf numFmtId="0" fontId="0" fillId="0" borderId="0" xfId="0" applyFill="1" applyBorder="1" applyAlignment="1" quotePrefix="1">
      <alignment/>
    </xf>
    <xf numFmtId="164" fontId="54" fillId="0" borderId="39" xfId="0" applyNumberFormat="1" applyFont="1" applyBorder="1" applyAlignment="1">
      <alignment horizontal="center"/>
    </xf>
    <xf numFmtId="164" fontId="54" fillId="0" borderId="0" xfId="0" applyNumberFormat="1" applyFont="1" applyFill="1" applyBorder="1" applyAlignment="1">
      <alignment horizontal="center"/>
    </xf>
    <xf numFmtId="0" fontId="3" fillId="0" borderId="0" xfId="0" applyFont="1" applyAlignment="1">
      <alignment horizontal="left" vertical="top" wrapText="1"/>
    </xf>
    <xf numFmtId="0" fontId="19" fillId="0" borderId="0" xfId="0" applyFont="1" applyAlignment="1">
      <alignment horizontal="center"/>
    </xf>
    <xf numFmtId="0" fontId="13" fillId="0" borderId="30" xfId="0" applyFont="1" applyBorder="1" applyAlignment="1">
      <alignment horizontal="center"/>
    </xf>
    <xf numFmtId="0" fontId="13" fillId="0" borderId="26" xfId="0" applyFont="1" applyBorder="1" applyAlignment="1">
      <alignment horizontal="center"/>
    </xf>
    <xf numFmtId="0" fontId="13" fillId="0" borderId="31" xfId="0" applyFont="1" applyBorder="1" applyAlignment="1">
      <alignment horizontal="center"/>
    </xf>
    <xf numFmtId="0" fontId="2" fillId="0" borderId="0" xfId="0" applyFont="1" applyAlignment="1">
      <alignment horizontal="left" vertical="top" wrapText="1"/>
    </xf>
    <xf numFmtId="0" fontId="20" fillId="0" borderId="26" xfId="0" applyFont="1" applyBorder="1" applyAlignment="1">
      <alignment horizontal="center" wrapText="1"/>
    </xf>
    <xf numFmtId="0" fontId="20" fillId="0" borderId="0" xfId="0" applyFont="1" applyAlignment="1">
      <alignment horizontal="center" wrapText="1"/>
    </xf>
    <xf numFmtId="0" fontId="13" fillId="0" borderId="30" xfId="0" applyFont="1" applyBorder="1" applyAlignment="1">
      <alignment horizontal="center" vertical="top" wrapText="1"/>
    </xf>
    <xf numFmtId="0" fontId="13" fillId="0" borderId="26" xfId="0" applyFont="1" applyBorder="1" applyAlignment="1">
      <alignment horizontal="center" vertical="top" wrapText="1"/>
    </xf>
    <xf numFmtId="0" fontId="13" fillId="0" borderId="21" xfId="0" applyFont="1" applyBorder="1" applyAlignment="1">
      <alignment horizontal="center" vertical="top" wrapText="1"/>
    </xf>
    <xf numFmtId="0" fontId="13" fillId="0" borderId="22" xfId="0" applyFont="1" applyBorder="1" applyAlignment="1">
      <alignment horizontal="center" vertical="top" wrapText="1"/>
    </xf>
    <xf numFmtId="0" fontId="13" fillId="0" borderId="18" xfId="0" applyFont="1" applyBorder="1" applyAlignment="1">
      <alignment horizontal="center" vertical="top" wrapText="1"/>
    </xf>
    <xf numFmtId="0" fontId="13" fillId="0" borderId="0" xfId="0" applyFont="1" applyBorder="1" applyAlignment="1">
      <alignment horizontal="center" vertical="top" wrapText="1"/>
    </xf>
    <xf numFmtId="0" fontId="13" fillId="0" borderId="12" xfId="0" applyFont="1" applyBorder="1" applyAlignment="1">
      <alignment horizontal="center" vertical="top" wrapText="1"/>
    </xf>
    <xf numFmtId="0" fontId="13" fillId="0" borderId="36" xfId="0" applyFont="1" applyBorder="1" applyAlignment="1">
      <alignment horizontal="center" vertical="top" wrapText="1"/>
    </xf>
    <xf numFmtId="0" fontId="13" fillId="0" borderId="40" xfId="0" applyFont="1" applyBorder="1" applyAlignment="1">
      <alignment horizontal="center" vertical="top" wrapText="1"/>
    </xf>
    <xf numFmtId="0" fontId="13" fillId="0" borderId="31" xfId="0" applyFont="1" applyBorder="1" applyAlignment="1">
      <alignment horizontal="center" vertical="top" wrapText="1"/>
    </xf>
    <xf numFmtId="0" fontId="13" fillId="0" borderId="27" xfId="0" applyFont="1" applyBorder="1" applyAlignment="1">
      <alignment horizontal="center" vertical="top" wrapText="1"/>
    </xf>
    <xf numFmtId="0" fontId="13" fillId="0" borderId="33" xfId="0" applyFont="1" applyBorder="1" applyAlignment="1">
      <alignment horizontal="center" vertical="top" wrapText="1"/>
    </xf>
    <xf numFmtId="0" fontId="13" fillId="0" borderId="28" xfId="0" applyFont="1" applyBorder="1" applyAlignment="1">
      <alignment horizontal="left" vertical="top" wrapText="1"/>
    </xf>
    <xf numFmtId="0" fontId="13" fillId="0" borderId="0" xfId="0" applyFont="1" applyBorder="1" applyAlignment="1">
      <alignment horizontal="left" vertical="top" wrapText="1"/>
    </xf>
    <xf numFmtId="0" fontId="13" fillId="0" borderId="32" xfId="0" applyFont="1" applyBorder="1" applyAlignment="1">
      <alignment horizontal="left" vertical="top" wrapText="1"/>
    </xf>
    <xf numFmtId="0" fontId="13" fillId="0" borderId="35" xfId="0" applyFont="1" applyBorder="1" applyAlignment="1">
      <alignment horizontal="left" vertical="top" wrapText="1"/>
    </xf>
    <xf numFmtId="0" fontId="13" fillId="0" borderId="36" xfId="0" applyFont="1" applyBorder="1" applyAlignment="1">
      <alignment horizontal="left" vertical="top" wrapText="1"/>
    </xf>
    <xf numFmtId="0" fontId="13" fillId="0" borderId="41" xfId="0" applyFont="1" applyBorder="1" applyAlignment="1">
      <alignment horizontal="left" vertical="top" wrapText="1"/>
    </xf>
    <xf numFmtId="0" fontId="22" fillId="0" borderId="0" xfId="0" applyFont="1" applyAlignment="1">
      <alignment horizontal="center"/>
    </xf>
    <xf numFmtId="0" fontId="8" fillId="0" borderId="0" xfId="0" applyFont="1" applyAlignment="1">
      <alignment horizontal="center" vertical="top" wrapText="1"/>
    </xf>
    <xf numFmtId="0" fontId="13" fillId="0" borderId="27" xfId="0" applyFont="1" applyBorder="1" applyAlignment="1">
      <alignment horizontal="left" vertical="top" wrapText="1"/>
    </xf>
    <xf numFmtId="0" fontId="13" fillId="0" borderId="22" xfId="0" applyFont="1" applyBorder="1" applyAlignment="1">
      <alignment horizontal="left" vertical="top" wrapText="1"/>
    </xf>
    <xf numFmtId="0" fontId="13" fillId="0" borderId="33" xfId="0" applyFont="1" applyBorder="1" applyAlignment="1">
      <alignment horizontal="left" vertical="top" wrapText="1"/>
    </xf>
    <xf numFmtId="0" fontId="21" fillId="38" borderId="19" xfId="0" applyFont="1" applyFill="1" applyBorder="1" applyAlignment="1">
      <alignment horizontal="center" vertical="center"/>
    </xf>
    <xf numFmtId="0" fontId="21" fillId="38" borderId="23" xfId="0" applyFont="1" applyFill="1" applyBorder="1" applyAlignment="1">
      <alignment horizontal="center" vertical="center"/>
    </xf>
    <xf numFmtId="0" fontId="21" fillId="38" borderId="20" xfId="0" applyFont="1" applyFill="1" applyBorder="1" applyAlignment="1">
      <alignment horizontal="center" vertical="center"/>
    </xf>
    <xf numFmtId="0" fontId="19" fillId="34" borderId="0" xfId="0" applyFont="1" applyFill="1" applyAlignment="1">
      <alignment horizontal="center"/>
    </xf>
    <xf numFmtId="0" fontId="2" fillId="34" borderId="0" xfId="0" applyFont="1" applyFill="1" applyAlignment="1">
      <alignment horizontal="left" vertical="top" wrapText="1"/>
    </xf>
    <xf numFmtId="0" fontId="13" fillId="34" borderId="30" xfId="0" applyFont="1" applyFill="1" applyBorder="1" applyAlignment="1">
      <alignment horizontal="center"/>
    </xf>
    <xf numFmtId="0" fontId="13" fillId="34" borderId="26" xfId="0" applyFont="1" applyFill="1" applyBorder="1" applyAlignment="1">
      <alignment horizontal="center"/>
    </xf>
    <xf numFmtId="0" fontId="13" fillId="34" borderId="31" xfId="0" applyFont="1" applyFill="1" applyBorder="1" applyAlignment="1">
      <alignment horizontal="center"/>
    </xf>
    <xf numFmtId="0" fontId="20" fillId="34" borderId="26" xfId="0" applyFont="1" applyFill="1" applyBorder="1" applyAlignment="1">
      <alignment horizontal="center" wrapText="1"/>
    </xf>
    <xf numFmtId="0" fontId="20" fillId="34" borderId="0" xfId="0" applyFont="1" applyFill="1" applyAlignment="1">
      <alignment horizontal="center" wrapText="1"/>
    </xf>
    <xf numFmtId="0" fontId="0" fillId="12" borderId="22" xfId="0" applyFill="1" applyBorder="1" applyAlignment="1">
      <alignment horizontal="right"/>
    </xf>
    <xf numFmtId="0" fontId="0" fillId="12" borderId="42" xfId="0" applyFill="1" applyBorder="1" applyAlignment="1">
      <alignment horizontal="right"/>
    </xf>
    <xf numFmtId="0" fontId="23" fillId="33" borderId="0" xfId="55" applyFont="1" applyFill="1" applyAlignment="1" applyProtection="1">
      <alignment horizontal="center" vertic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9">
    <dxf>
      <font>
        <color auto="1"/>
      </font>
      <fill>
        <patternFill>
          <bgColor indexed="8"/>
        </patternFill>
      </fill>
    </dxf>
    <dxf>
      <font>
        <b/>
        <i val="0"/>
      </font>
      <fill>
        <patternFill>
          <bgColor theme="4" tint="0.3999499976634979"/>
        </patternFill>
      </fill>
      <border>
        <left style="dashDot"/>
        <right style="dashDot"/>
        <top style="dashDot"/>
        <bottom style="dashDot"/>
      </border>
    </dxf>
    <dxf>
      <fill>
        <patternFill>
          <bgColor theme="0"/>
        </patternFill>
      </fill>
      <border>
        <left/>
        <right/>
        <top/>
        <bottom/>
      </border>
    </dxf>
    <dxf>
      <font>
        <b/>
        <i val="0"/>
      </font>
      <fill>
        <patternFill>
          <bgColor theme="4" tint="0.3999499976634979"/>
        </patternFill>
      </fill>
      <border>
        <left style="dashDot"/>
        <right style="dashDot"/>
        <top style="dashDot"/>
        <bottom style="dashDot"/>
      </border>
    </dxf>
    <dxf>
      <fill>
        <patternFill>
          <bgColor theme="0"/>
        </patternFill>
      </fill>
      <border>
        <left/>
        <right/>
        <top/>
        <bottom/>
      </border>
    </dxf>
    <dxf>
      <font>
        <b/>
        <i val="0"/>
      </font>
      <fill>
        <patternFill>
          <bgColor theme="4" tint="0.3999499976634979"/>
        </patternFill>
      </fill>
      <border>
        <left style="dashDot"/>
        <right style="dashDot"/>
        <top style="dashDot"/>
        <bottom style="dashDot"/>
      </border>
    </dxf>
    <dxf>
      <fill>
        <patternFill>
          <bgColor theme="0"/>
        </patternFill>
      </fill>
      <border>
        <left/>
        <right/>
        <top/>
        <bottom/>
      </border>
    </dxf>
    <dxf>
      <font>
        <b/>
        <i val="0"/>
      </font>
      <fill>
        <patternFill>
          <bgColor theme="4" tint="0.3999499976634979"/>
        </patternFill>
      </fill>
      <border>
        <left style="dashDot">
          <color rgb="FF000000"/>
        </left>
        <right style="dashDot">
          <color rgb="FF000000"/>
        </right>
        <top style="dashDot"/>
        <bottom style="dashDot">
          <color rgb="FF000000"/>
        </bottom>
      </border>
    </dxf>
    <dxf>
      <font>
        <color auto="1"/>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19050</xdr:colOff>
      <xdr:row>7</xdr:row>
      <xdr:rowOff>9525</xdr:rowOff>
    </xdr:from>
    <xdr:to>
      <xdr:col>15</xdr:col>
      <xdr:colOff>600075</xdr:colOff>
      <xdr:row>23</xdr:row>
      <xdr:rowOff>161925</xdr:rowOff>
    </xdr:to>
    <xdr:pic>
      <xdr:nvPicPr>
        <xdr:cNvPr id="1" name="Picture 1" descr="http://3.bp.blogspot.com/_nvAYF0xLWB4/SXZdHO_CsrI/AAAAAAAAAGY/sWL4CgwPZsI/S660/lobster+pot+on+beach.jpg"/>
        <xdr:cNvPicPr preferRelativeResize="1">
          <a:picLocks noChangeAspect="1"/>
        </xdr:cNvPicPr>
      </xdr:nvPicPr>
      <xdr:blipFill>
        <a:blip r:embed="rId1"/>
        <a:srcRect l="23126" r="7344"/>
        <a:stretch>
          <a:fillRect/>
        </a:stretch>
      </xdr:blipFill>
      <xdr:spPr>
        <a:xfrm>
          <a:off x="4876800" y="1666875"/>
          <a:ext cx="4238625" cy="457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0</xdr:rowOff>
    </xdr:from>
    <xdr:to>
      <xdr:col>3</xdr:col>
      <xdr:colOff>57150</xdr:colOff>
      <xdr:row>14</xdr:row>
      <xdr:rowOff>0</xdr:rowOff>
    </xdr:to>
    <xdr:grpSp>
      <xdr:nvGrpSpPr>
        <xdr:cNvPr id="1" name="Group 18"/>
        <xdr:cNvGrpSpPr>
          <a:grpSpLocks/>
        </xdr:cNvGrpSpPr>
      </xdr:nvGrpSpPr>
      <xdr:grpSpPr>
        <a:xfrm>
          <a:off x="0" y="3314700"/>
          <a:ext cx="723900" cy="0"/>
          <a:chOff x="5393027" y="2515399"/>
          <a:chExt cx="570158" cy="648776"/>
        </a:xfrm>
        <a:solidFill>
          <a:srgbClr val="FFFFFF"/>
        </a:solidFill>
      </xdr:grpSpPr>
      <xdr:sp>
        <xdr:nvSpPr>
          <xdr:cNvPr id="2" name="Isosceles Triangle 5"/>
          <xdr:cNvSpPr>
            <a:spLocks/>
          </xdr:cNvSpPr>
        </xdr:nvSpPr>
        <xdr:spPr>
          <a:xfrm rot="10800000">
            <a:off x="5393027" y="3314691"/>
            <a:ext cx="262558" cy="0"/>
          </a:xfrm>
          <a:prstGeom prst="triangle">
            <a:avLst>
              <a:gd name="adj" fmla="val -50000"/>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3" name="Isosceles Triangle 6"/>
          <xdr:cNvSpPr>
            <a:spLocks/>
          </xdr:cNvSpPr>
        </xdr:nvSpPr>
        <xdr:spPr>
          <a:xfrm rot="10800000" flipH="1">
            <a:off x="5393027" y="3314691"/>
            <a:ext cx="307600" cy="0"/>
          </a:xfrm>
          <a:prstGeom prst="triangle">
            <a:avLst>
              <a:gd name="adj" fmla="val -50000"/>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4</xdr:col>
      <xdr:colOff>76200</xdr:colOff>
      <xdr:row>14</xdr:row>
      <xdr:rowOff>0</xdr:rowOff>
    </xdr:from>
    <xdr:to>
      <xdr:col>6</xdr:col>
      <xdr:colOff>38100</xdr:colOff>
      <xdr:row>14</xdr:row>
      <xdr:rowOff>0</xdr:rowOff>
    </xdr:to>
    <xdr:sp>
      <xdr:nvSpPr>
        <xdr:cNvPr id="4" name="Isosceles Triangle 7"/>
        <xdr:cNvSpPr>
          <a:spLocks/>
        </xdr:cNvSpPr>
      </xdr:nvSpPr>
      <xdr:spPr>
        <a:xfrm rot="10800000">
          <a:off x="1314450" y="3314700"/>
          <a:ext cx="819150" cy="0"/>
        </a:xfrm>
        <a:prstGeom prst="triangle">
          <a:avLst>
            <a:gd name="adj" fmla="val -50000"/>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57150</xdr:colOff>
      <xdr:row>13</xdr:row>
      <xdr:rowOff>180975</xdr:rowOff>
    </xdr:from>
    <xdr:to>
      <xdr:col>4</xdr:col>
      <xdr:colOff>76200</xdr:colOff>
      <xdr:row>13</xdr:row>
      <xdr:rowOff>180975</xdr:rowOff>
    </xdr:to>
    <xdr:sp>
      <xdr:nvSpPr>
        <xdr:cNvPr id="5" name="Isosceles Triangle 8"/>
        <xdr:cNvSpPr>
          <a:spLocks/>
        </xdr:cNvSpPr>
      </xdr:nvSpPr>
      <xdr:spPr>
        <a:xfrm rot="10800000" flipH="1">
          <a:off x="723900" y="3305175"/>
          <a:ext cx="590550" cy="0"/>
        </a:xfrm>
        <a:prstGeom prst="triangle">
          <a:avLst>
            <a:gd name="adj" fmla="val -50000"/>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152400</xdr:colOff>
      <xdr:row>13</xdr:row>
      <xdr:rowOff>190500</xdr:rowOff>
    </xdr:from>
    <xdr:to>
      <xdr:col>9</xdr:col>
      <xdr:colOff>0</xdr:colOff>
      <xdr:row>13</xdr:row>
      <xdr:rowOff>190500</xdr:rowOff>
    </xdr:to>
    <xdr:sp>
      <xdr:nvSpPr>
        <xdr:cNvPr id="6" name="Isosceles Triangle 9"/>
        <xdr:cNvSpPr>
          <a:spLocks/>
        </xdr:cNvSpPr>
      </xdr:nvSpPr>
      <xdr:spPr>
        <a:xfrm rot="10800000">
          <a:off x="2533650" y="3314700"/>
          <a:ext cx="704850" cy="0"/>
        </a:xfrm>
        <a:prstGeom prst="triangle">
          <a:avLst>
            <a:gd name="adj" fmla="val -50000"/>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266700</xdr:colOff>
      <xdr:row>14</xdr:row>
      <xdr:rowOff>0</xdr:rowOff>
    </xdr:from>
    <xdr:to>
      <xdr:col>7</xdr:col>
      <xdr:colOff>152400</xdr:colOff>
      <xdr:row>14</xdr:row>
      <xdr:rowOff>0</xdr:rowOff>
    </xdr:to>
    <xdr:sp>
      <xdr:nvSpPr>
        <xdr:cNvPr id="7" name="Isosceles Triangle 10"/>
        <xdr:cNvSpPr>
          <a:spLocks/>
        </xdr:cNvSpPr>
      </xdr:nvSpPr>
      <xdr:spPr>
        <a:xfrm rot="10800000" flipH="1">
          <a:off x="1790700" y="3314700"/>
          <a:ext cx="742950" cy="0"/>
        </a:xfrm>
        <a:prstGeom prst="triangle">
          <a:avLst>
            <a:gd name="adj" fmla="val -50000"/>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161925</xdr:colOff>
      <xdr:row>6</xdr:row>
      <xdr:rowOff>142875</xdr:rowOff>
    </xdr:from>
    <xdr:to>
      <xdr:col>8</xdr:col>
      <xdr:colOff>133350</xdr:colOff>
      <xdr:row>8</xdr:row>
      <xdr:rowOff>123825</xdr:rowOff>
    </xdr:to>
    <xdr:sp>
      <xdr:nvSpPr>
        <xdr:cNvPr id="8" name="AutoShape 89"/>
        <xdr:cNvSpPr>
          <a:spLocks/>
        </xdr:cNvSpPr>
      </xdr:nvSpPr>
      <xdr:spPr>
        <a:xfrm>
          <a:off x="2257425" y="447675"/>
          <a:ext cx="828675" cy="828675"/>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4215" y="10800"/>
                <a:pt x="4215" y="14437"/>
                <a:pt x="7163" y="17385"/>
              </a:cubicBezTo>
              <a:cubicBezTo>
                <a:pt x="10800" y="17385"/>
                <a:pt x="14437" y="17385"/>
                <a:pt x="17385" y="14437"/>
              </a:cubicBezTo>
              <a:cubicBezTo>
                <a:pt x="17385" y="10800"/>
                <a:pt x="17385" y="7163"/>
                <a:pt x="14437" y="4215"/>
              </a:cubicBezTo>
              <a:cubicBezTo>
                <a:pt x="10800" y="4215"/>
                <a:pt x="7163" y="4215"/>
                <a:pt x="4215" y="7163"/>
              </a:cubicBezTo>
              <a:close/>
            </a:path>
          </a:pathLst>
        </a:cu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152400</xdr:colOff>
      <xdr:row>10</xdr:row>
      <xdr:rowOff>152400</xdr:rowOff>
    </xdr:from>
    <xdr:to>
      <xdr:col>8</xdr:col>
      <xdr:colOff>123825</xdr:colOff>
      <xdr:row>12</xdr:row>
      <xdr:rowOff>133350</xdr:rowOff>
    </xdr:to>
    <xdr:sp>
      <xdr:nvSpPr>
        <xdr:cNvPr id="9" name="AutoShape 90"/>
        <xdr:cNvSpPr>
          <a:spLocks/>
        </xdr:cNvSpPr>
      </xdr:nvSpPr>
      <xdr:spPr>
        <a:xfrm>
          <a:off x="2247900" y="2152650"/>
          <a:ext cx="828675" cy="828675"/>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4215" y="10800"/>
                <a:pt x="4215" y="14437"/>
                <a:pt x="7163" y="17385"/>
              </a:cubicBezTo>
              <a:cubicBezTo>
                <a:pt x="10800" y="17385"/>
                <a:pt x="14437" y="17385"/>
                <a:pt x="17385" y="14437"/>
              </a:cubicBezTo>
              <a:cubicBezTo>
                <a:pt x="17385" y="10800"/>
                <a:pt x="17385" y="7163"/>
                <a:pt x="14437" y="4215"/>
              </a:cubicBezTo>
              <a:cubicBezTo>
                <a:pt x="10800" y="4215"/>
                <a:pt x="7163" y="4215"/>
                <a:pt x="4215" y="7163"/>
              </a:cubicBezTo>
              <a:close/>
            </a:path>
          </a:pathLst>
        </a:cu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171450</xdr:colOff>
      <xdr:row>10</xdr:row>
      <xdr:rowOff>142875</xdr:rowOff>
    </xdr:from>
    <xdr:to>
      <xdr:col>4</xdr:col>
      <xdr:colOff>142875</xdr:colOff>
      <xdr:row>12</xdr:row>
      <xdr:rowOff>123825</xdr:rowOff>
    </xdr:to>
    <xdr:sp>
      <xdr:nvSpPr>
        <xdr:cNvPr id="10" name="AutoShape 91"/>
        <xdr:cNvSpPr>
          <a:spLocks/>
        </xdr:cNvSpPr>
      </xdr:nvSpPr>
      <xdr:spPr>
        <a:xfrm>
          <a:off x="552450" y="2143125"/>
          <a:ext cx="828675" cy="828675"/>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4215" y="10800"/>
                <a:pt x="4215" y="14437"/>
                <a:pt x="7163" y="17385"/>
              </a:cubicBezTo>
              <a:cubicBezTo>
                <a:pt x="10800" y="17385"/>
                <a:pt x="14437" y="17385"/>
                <a:pt x="17385" y="14437"/>
              </a:cubicBezTo>
              <a:cubicBezTo>
                <a:pt x="17385" y="10800"/>
                <a:pt x="17385" y="7163"/>
                <a:pt x="14437" y="4215"/>
              </a:cubicBezTo>
              <a:cubicBezTo>
                <a:pt x="10800" y="4215"/>
                <a:pt x="7163" y="4215"/>
                <a:pt x="4215" y="7163"/>
              </a:cubicBezTo>
              <a:close/>
            </a:path>
          </a:pathLst>
        </a:cu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152400</xdr:colOff>
      <xdr:row>8</xdr:row>
      <xdr:rowOff>142875</xdr:rowOff>
    </xdr:from>
    <xdr:to>
      <xdr:col>6</xdr:col>
      <xdr:colOff>123825</xdr:colOff>
      <xdr:row>10</xdr:row>
      <xdr:rowOff>123825</xdr:rowOff>
    </xdr:to>
    <xdr:sp>
      <xdr:nvSpPr>
        <xdr:cNvPr id="11" name="AutoShape 92"/>
        <xdr:cNvSpPr>
          <a:spLocks/>
        </xdr:cNvSpPr>
      </xdr:nvSpPr>
      <xdr:spPr>
        <a:xfrm>
          <a:off x="1390650" y="1295400"/>
          <a:ext cx="828675" cy="828675"/>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4215" y="10800"/>
                <a:pt x="4215" y="14437"/>
                <a:pt x="7163" y="17385"/>
              </a:cubicBezTo>
              <a:cubicBezTo>
                <a:pt x="10800" y="17385"/>
                <a:pt x="14437" y="17385"/>
                <a:pt x="17385" y="14437"/>
              </a:cubicBezTo>
              <a:cubicBezTo>
                <a:pt x="17385" y="10800"/>
                <a:pt x="17385" y="7163"/>
                <a:pt x="14437" y="4215"/>
              </a:cubicBezTo>
              <a:cubicBezTo>
                <a:pt x="10800" y="4215"/>
                <a:pt x="7163" y="4215"/>
                <a:pt x="4215" y="7163"/>
              </a:cubicBezTo>
              <a:close/>
            </a:path>
          </a:pathLst>
        </a:cu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161925</xdr:colOff>
      <xdr:row>6</xdr:row>
      <xdr:rowOff>133350</xdr:rowOff>
    </xdr:from>
    <xdr:to>
      <xdr:col>4</xdr:col>
      <xdr:colOff>133350</xdr:colOff>
      <xdr:row>8</xdr:row>
      <xdr:rowOff>114300</xdr:rowOff>
    </xdr:to>
    <xdr:sp>
      <xdr:nvSpPr>
        <xdr:cNvPr id="12" name="AutoShape 93"/>
        <xdr:cNvSpPr>
          <a:spLocks/>
        </xdr:cNvSpPr>
      </xdr:nvSpPr>
      <xdr:spPr>
        <a:xfrm>
          <a:off x="542925" y="438150"/>
          <a:ext cx="828675" cy="828675"/>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4215" y="10800"/>
                <a:pt x="4215" y="14437"/>
                <a:pt x="7163" y="17385"/>
              </a:cubicBezTo>
              <a:cubicBezTo>
                <a:pt x="10800" y="17385"/>
                <a:pt x="14437" y="17385"/>
                <a:pt x="17385" y="14437"/>
              </a:cubicBezTo>
              <a:cubicBezTo>
                <a:pt x="17385" y="10800"/>
                <a:pt x="17385" y="7163"/>
                <a:pt x="14437" y="4215"/>
              </a:cubicBezTo>
              <a:cubicBezTo>
                <a:pt x="10800" y="4215"/>
                <a:pt x="7163" y="4215"/>
                <a:pt x="4215" y="7163"/>
              </a:cubicBezTo>
              <a:close/>
            </a:path>
          </a:pathLst>
        </a:cu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161925</xdr:colOff>
      <xdr:row>8</xdr:row>
      <xdr:rowOff>161925</xdr:rowOff>
    </xdr:from>
    <xdr:to>
      <xdr:col>8</xdr:col>
      <xdr:colOff>133350</xdr:colOff>
      <xdr:row>10</xdr:row>
      <xdr:rowOff>142875</xdr:rowOff>
    </xdr:to>
    <xdr:sp>
      <xdr:nvSpPr>
        <xdr:cNvPr id="13" name="AutoShape 94"/>
        <xdr:cNvSpPr>
          <a:spLocks/>
        </xdr:cNvSpPr>
      </xdr:nvSpPr>
      <xdr:spPr>
        <a:xfrm>
          <a:off x="2257425" y="1314450"/>
          <a:ext cx="828675" cy="828675"/>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4215" y="10800"/>
                <a:pt x="4215" y="14437"/>
                <a:pt x="7163" y="17385"/>
              </a:cubicBezTo>
              <a:cubicBezTo>
                <a:pt x="10800" y="17385"/>
                <a:pt x="14437" y="17385"/>
                <a:pt x="17385" y="14437"/>
              </a:cubicBezTo>
              <a:cubicBezTo>
                <a:pt x="17385" y="10800"/>
                <a:pt x="17385" y="7163"/>
                <a:pt x="14437" y="4215"/>
              </a:cubicBezTo>
              <a:cubicBezTo>
                <a:pt x="10800" y="4215"/>
                <a:pt x="7163" y="4215"/>
                <a:pt x="4215" y="7163"/>
              </a:cubicBezTo>
              <a:close/>
            </a:path>
          </a:pathLst>
        </a:cu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152400</xdr:colOff>
      <xdr:row>8</xdr:row>
      <xdr:rowOff>142875</xdr:rowOff>
    </xdr:from>
    <xdr:to>
      <xdr:col>4</xdr:col>
      <xdr:colOff>123825</xdr:colOff>
      <xdr:row>10</xdr:row>
      <xdr:rowOff>123825</xdr:rowOff>
    </xdr:to>
    <xdr:sp>
      <xdr:nvSpPr>
        <xdr:cNvPr id="14" name="AutoShape 95"/>
        <xdr:cNvSpPr>
          <a:spLocks/>
        </xdr:cNvSpPr>
      </xdr:nvSpPr>
      <xdr:spPr>
        <a:xfrm>
          <a:off x="533400" y="1295400"/>
          <a:ext cx="828675" cy="828675"/>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4215" y="10800"/>
                <a:pt x="4215" y="14437"/>
                <a:pt x="7163" y="17385"/>
              </a:cubicBezTo>
              <a:cubicBezTo>
                <a:pt x="10800" y="17385"/>
                <a:pt x="14437" y="17385"/>
                <a:pt x="17385" y="14437"/>
              </a:cubicBezTo>
              <a:cubicBezTo>
                <a:pt x="17385" y="10800"/>
                <a:pt x="17385" y="7163"/>
                <a:pt x="14437" y="4215"/>
              </a:cubicBezTo>
              <a:cubicBezTo>
                <a:pt x="10800" y="4215"/>
                <a:pt x="7163" y="4215"/>
                <a:pt x="4215" y="7163"/>
              </a:cubicBezTo>
              <a:close/>
            </a:path>
          </a:pathLst>
        </a:cu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J50"/>
  <sheetViews>
    <sheetView tabSelected="1" zoomScalePageLayoutView="0" workbookViewId="0" topLeftCell="A1">
      <selection activeCell="A1" sqref="A1"/>
    </sheetView>
  </sheetViews>
  <sheetFormatPr defaultColWidth="9.140625" defaultRowHeight="15"/>
  <cols>
    <col min="5" max="5" width="11.140625" style="0" bestFit="1" customWidth="1"/>
  </cols>
  <sheetData>
    <row r="2" ht="15">
      <c r="B2" s="144" t="s">
        <v>22</v>
      </c>
    </row>
    <row r="4" ht="15">
      <c r="B4" t="s">
        <v>46</v>
      </c>
    </row>
    <row r="6" ht="15">
      <c r="B6" t="s">
        <v>47</v>
      </c>
    </row>
    <row r="8" ht="15">
      <c r="B8" t="s">
        <v>48</v>
      </c>
    </row>
    <row r="9" ht="15">
      <c r="B9" t="s">
        <v>49</v>
      </c>
    </row>
    <row r="11" ht="15">
      <c r="B11" t="s">
        <v>50</v>
      </c>
    </row>
    <row r="13" ht="15">
      <c r="B13" t="s">
        <v>52</v>
      </c>
    </row>
    <row r="14" ht="15">
      <c r="B14" t="s">
        <v>51</v>
      </c>
    </row>
    <row r="16" ht="15">
      <c r="D16" t="s">
        <v>53</v>
      </c>
    </row>
    <row r="17" ht="15">
      <c r="D17" t="s">
        <v>54</v>
      </c>
    </row>
    <row r="18" ht="15">
      <c r="D18" t="s">
        <v>55</v>
      </c>
    </row>
    <row r="20" ht="15">
      <c r="D20" t="s">
        <v>59</v>
      </c>
    </row>
    <row r="21" ht="15">
      <c r="D21" t="s">
        <v>56</v>
      </c>
    </row>
    <row r="22" ht="15">
      <c r="D22" t="s">
        <v>57</v>
      </c>
    </row>
    <row r="24" spans="7:10" ht="15">
      <c r="G24" s="144" t="s">
        <v>3</v>
      </c>
      <c r="H24" s="144" t="s">
        <v>58</v>
      </c>
      <c r="J24" t="s">
        <v>64</v>
      </c>
    </row>
    <row r="25" spans="5:10" ht="15">
      <c r="E25" s="144" t="s">
        <v>60</v>
      </c>
      <c r="F25" s="146">
        <v>5</v>
      </c>
      <c r="G25" s="147">
        <f>F25*1</f>
        <v>5</v>
      </c>
      <c r="H25" s="147">
        <f>F25*2</f>
        <v>10</v>
      </c>
      <c r="J25" t="s">
        <v>65</v>
      </c>
    </row>
    <row r="26" spans="5:10" ht="15">
      <c r="E26" s="144" t="s">
        <v>61</v>
      </c>
      <c r="F26" s="146">
        <v>1</v>
      </c>
      <c r="G26" s="147">
        <f>F26*3</f>
        <v>3</v>
      </c>
      <c r="H26" s="147">
        <v>0</v>
      </c>
      <c r="J26" t="s">
        <v>66</v>
      </c>
    </row>
    <row r="27" spans="4:10" ht="15">
      <c r="D27" s="144"/>
      <c r="E27" s="144" t="s">
        <v>63</v>
      </c>
      <c r="G27" s="145">
        <v>0</v>
      </c>
      <c r="H27">
        <v>1</v>
      </c>
      <c r="J27" t="s">
        <v>67</v>
      </c>
    </row>
    <row r="28" spans="4:10" ht="15">
      <c r="D28" s="144"/>
      <c r="F28" t="s">
        <v>62</v>
      </c>
      <c r="G28" s="148">
        <f>G25+G26</f>
        <v>8</v>
      </c>
      <c r="H28" s="148">
        <f>H25+H26</f>
        <v>10</v>
      </c>
      <c r="J28" t="s">
        <v>68</v>
      </c>
    </row>
    <row r="29" spans="6:10" ht="15">
      <c r="F29" s="149" t="s">
        <v>70</v>
      </c>
      <c r="G29" s="150">
        <f>G28-2*G27</f>
        <v>8</v>
      </c>
      <c r="H29" s="150">
        <f>H28-2*H27</f>
        <v>8</v>
      </c>
      <c r="J29" t="s">
        <v>69</v>
      </c>
    </row>
    <row r="30" spans="5:8" ht="15">
      <c r="E30" t="s">
        <v>71</v>
      </c>
      <c r="G30" s="156">
        <f>AVERAGE(G29:H29)</f>
        <v>8</v>
      </c>
      <c r="H30" s="156"/>
    </row>
    <row r="32" ht="15">
      <c r="D32" t="s">
        <v>72</v>
      </c>
    </row>
    <row r="34" spans="4:10" ht="15">
      <c r="D34" s="152"/>
      <c r="E34" s="152"/>
      <c r="F34" s="152"/>
      <c r="G34" s="151" t="s">
        <v>3</v>
      </c>
      <c r="H34" s="151" t="s">
        <v>58</v>
      </c>
      <c r="I34" s="152"/>
      <c r="J34" s="152" t="s">
        <v>74</v>
      </c>
    </row>
    <row r="35" spans="4:10" ht="15">
      <c r="D35" s="152"/>
      <c r="E35" s="151" t="s">
        <v>60</v>
      </c>
      <c r="F35" s="153">
        <v>6</v>
      </c>
      <c r="G35" s="154">
        <f>F35*1</f>
        <v>6</v>
      </c>
      <c r="H35" s="154">
        <f>F35*2</f>
        <v>12</v>
      </c>
      <c r="I35" s="152"/>
      <c r="J35" s="152" t="s">
        <v>75</v>
      </c>
    </row>
    <row r="36" spans="4:10" ht="15">
      <c r="D36" s="152"/>
      <c r="E36" s="151" t="s">
        <v>61</v>
      </c>
      <c r="F36" s="153">
        <v>0</v>
      </c>
      <c r="G36" s="154">
        <f>F36*3</f>
        <v>0</v>
      </c>
      <c r="H36" s="154">
        <v>0</v>
      </c>
      <c r="I36" s="152"/>
      <c r="J36" s="152"/>
    </row>
    <row r="37" spans="4:10" ht="15">
      <c r="D37" s="152"/>
      <c r="E37" s="151" t="s">
        <v>63</v>
      </c>
      <c r="F37" s="152"/>
      <c r="G37" s="155">
        <v>0</v>
      </c>
      <c r="H37" s="152">
        <v>0</v>
      </c>
      <c r="I37" s="152"/>
      <c r="J37" s="152"/>
    </row>
    <row r="38" spans="4:10" ht="15">
      <c r="D38" s="152"/>
      <c r="F38" t="s">
        <v>62</v>
      </c>
      <c r="G38" s="148">
        <f>G35+G36</f>
        <v>6</v>
      </c>
      <c r="H38" s="148">
        <f>H35+H36</f>
        <v>12</v>
      </c>
      <c r="I38" s="152"/>
      <c r="J38" s="152"/>
    </row>
    <row r="39" spans="4:10" ht="15">
      <c r="D39" s="152"/>
      <c r="F39" s="149" t="s">
        <v>70</v>
      </c>
      <c r="G39" s="150">
        <f>G38-2*G37</f>
        <v>6</v>
      </c>
      <c r="H39" s="150">
        <f>H38-2*H37</f>
        <v>12</v>
      </c>
      <c r="I39" s="152"/>
      <c r="J39" s="152"/>
    </row>
    <row r="40" spans="1:10" ht="15">
      <c r="A40" t="s">
        <v>45</v>
      </c>
      <c r="D40" s="152"/>
      <c r="E40" s="152" t="s">
        <v>71</v>
      </c>
      <c r="F40" s="152"/>
      <c r="G40" s="157">
        <f>AVERAGE(G39:H39)</f>
        <v>9</v>
      </c>
      <c r="H40" s="157"/>
      <c r="I40" s="152"/>
      <c r="J40" s="152"/>
    </row>
    <row r="41" spans="4:10" ht="15">
      <c r="D41" s="152"/>
      <c r="E41" s="152"/>
      <c r="F41" s="152"/>
      <c r="G41" s="152"/>
      <c r="H41" s="152"/>
      <c r="I41" s="152"/>
      <c r="J41" s="152"/>
    </row>
    <row r="42" spans="4:10" ht="15">
      <c r="D42" s="152" t="s">
        <v>73</v>
      </c>
      <c r="E42" s="152"/>
      <c r="F42" s="152"/>
      <c r="G42" s="152"/>
      <c r="H42" s="152"/>
      <c r="I42" s="152"/>
      <c r="J42" s="152"/>
    </row>
    <row r="43" spans="4:10" ht="15">
      <c r="D43" s="152"/>
      <c r="E43" s="152"/>
      <c r="F43" s="152"/>
      <c r="G43" s="152"/>
      <c r="H43" s="152"/>
      <c r="I43" s="152"/>
      <c r="J43" s="152"/>
    </row>
    <row r="44" spans="4:10" ht="15">
      <c r="D44" s="152"/>
      <c r="E44" s="152"/>
      <c r="F44" s="152"/>
      <c r="G44" s="151" t="s">
        <v>3</v>
      </c>
      <c r="H44" s="151" t="s">
        <v>58</v>
      </c>
      <c r="I44" s="152"/>
      <c r="J44" s="152" t="s">
        <v>76</v>
      </c>
    </row>
    <row r="45" spans="4:10" ht="15">
      <c r="D45" s="152"/>
      <c r="E45" s="151" t="s">
        <v>60</v>
      </c>
      <c r="F45" s="153">
        <v>0</v>
      </c>
      <c r="G45" s="154">
        <f>F45*1</f>
        <v>0</v>
      </c>
      <c r="H45" s="154">
        <f>F45*2</f>
        <v>0</v>
      </c>
      <c r="I45" s="152"/>
      <c r="J45" s="152" t="s">
        <v>77</v>
      </c>
    </row>
    <row r="46" spans="4:10" ht="15">
      <c r="D46" s="152"/>
      <c r="E46" s="151" t="s">
        <v>61</v>
      </c>
      <c r="F46" s="153">
        <v>6</v>
      </c>
      <c r="G46" s="154">
        <f>F46*3</f>
        <v>18</v>
      </c>
      <c r="H46" s="154">
        <v>0</v>
      </c>
      <c r="I46" s="152"/>
      <c r="J46" s="152" t="s">
        <v>78</v>
      </c>
    </row>
    <row r="47" spans="4:10" ht="15">
      <c r="D47" s="152"/>
      <c r="E47" s="151" t="s">
        <v>63</v>
      </c>
      <c r="F47" s="152"/>
      <c r="G47" s="155">
        <v>0</v>
      </c>
      <c r="H47" s="152">
        <v>6</v>
      </c>
      <c r="I47" s="152"/>
      <c r="J47" s="152" t="s">
        <v>79</v>
      </c>
    </row>
    <row r="48" spans="4:10" ht="15">
      <c r="D48" s="152"/>
      <c r="F48" t="s">
        <v>62</v>
      </c>
      <c r="G48" s="148">
        <f>G45+G46</f>
        <v>18</v>
      </c>
      <c r="H48" s="148">
        <f>H45+H46</f>
        <v>0</v>
      </c>
      <c r="I48" s="152"/>
      <c r="J48" s="152"/>
    </row>
    <row r="49" spans="4:10" ht="15">
      <c r="D49" s="152"/>
      <c r="F49" s="149" t="s">
        <v>70</v>
      </c>
      <c r="G49" s="150">
        <f>G48-2*G47</f>
        <v>18</v>
      </c>
      <c r="H49" s="150">
        <f>H48-2*H47</f>
        <v>-12</v>
      </c>
      <c r="I49" s="152"/>
      <c r="J49" s="152"/>
    </row>
    <row r="50" spans="4:10" ht="15">
      <c r="D50" s="152"/>
      <c r="E50" s="152" t="s">
        <v>71</v>
      </c>
      <c r="F50" s="152"/>
      <c r="G50" s="157">
        <f>AVERAGE(G49:H49)</f>
        <v>3</v>
      </c>
      <c r="H50" s="157"/>
      <c r="I50" s="152"/>
      <c r="J50" s="152"/>
    </row>
  </sheetData>
  <sheetProtection/>
  <mergeCells count="3">
    <mergeCell ref="G30:H30"/>
    <mergeCell ref="G40:H40"/>
    <mergeCell ref="G50:H5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1">
    <pageSetUpPr fitToPage="1"/>
  </sheetPr>
  <dimension ref="A1:U32"/>
  <sheetViews>
    <sheetView zoomScale="75" zoomScaleNormal="75" zoomScalePageLayoutView="0" workbookViewId="0" topLeftCell="A7">
      <selection activeCell="A21" sqref="A21:O30"/>
    </sheetView>
  </sheetViews>
  <sheetFormatPr defaultColWidth="9.140625" defaultRowHeight="15"/>
  <cols>
    <col min="1" max="1" width="15.7109375" style="0" bestFit="1" customWidth="1"/>
    <col min="2" max="3" width="10.8515625" style="1" customWidth="1"/>
    <col min="4" max="4" width="0.5625" style="1" customWidth="1"/>
    <col min="5" max="5" width="10.8515625" style="1" customWidth="1"/>
    <col min="6" max="6" width="10.8515625" style="0" customWidth="1"/>
    <col min="7" max="7" width="19.28125" style="0" bestFit="1" customWidth="1"/>
    <col min="8" max="9" width="10.8515625" style="0" customWidth="1"/>
    <col min="10" max="10" width="0.5625" style="0" customWidth="1"/>
    <col min="11" max="12" width="10.8515625" style="0" customWidth="1"/>
    <col min="13" max="13" width="0.9921875" style="0" customWidth="1"/>
    <col min="17" max="17" width="9.8515625" style="0" bestFit="1" customWidth="1"/>
    <col min="18" max="19" width="10.140625" style="0" bestFit="1" customWidth="1"/>
  </cols>
  <sheetData>
    <row r="1" spans="5:11" ht="15">
      <c r="E1" s="159" t="s">
        <v>22</v>
      </c>
      <c r="F1" s="159"/>
      <c r="G1" s="159"/>
      <c r="H1" s="159"/>
      <c r="I1" s="159"/>
      <c r="J1" s="159"/>
      <c r="K1" s="159"/>
    </row>
    <row r="2" spans="5:11" ht="15">
      <c r="E2" s="159"/>
      <c r="F2" s="159"/>
      <c r="G2" s="159"/>
      <c r="H2" s="159"/>
      <c r="I2" s="159"/>
      <c r="J2" s="159"/>
      <c r="K2" s="159"/>
    </row>
    <row r="3" spans="1:5" ht="15.75" thickBot="1">
      <c r="A3" s="50" t="s">
        <v>21</v>
      </c>
      <c r="B3" s="60" t="s">
        <v>29</v>
      </c>
      <c r="C3" s="60" t="s">
        <v>28</v>
      </c>
      <c r="E3" s="62" t="s">
        <v>27</v>
      </c>
    </row>
    <row r="4" spans="1:15" ht="21.75" thickBot="1">
      <c r="A4" s="51" t="s">
        <v>0</v>
      </c>
      <c r="B4" s="2" t="s">
        <v>3</v>
      </c>
      <c r="C4" s="3" t="s">
        <v>4</v>
      </c>
      <c r="E4" s="61" t="s">
        <v>30</v>
      </c>
      <c r="F4" s="163" t="s">
        <v>41</v>
      </c>
      <c r="G4" s="163"/>
      <c r="H4" s="163"/>
      <c r="I4" s="163"/>
      <c r="J4" s="163"/>
      <c r="K4" s="163"/>
      <c r="L4" s="163"/>
      <c r="M4" s="163"/>
      <c r="N4" s="163"/>
      <c r="O4" s="163"/>
    </row>
    <row r="5" spans="1:15" ht="21">
      <c r="A5" s="4" t="s">
        <v>1</v>
      </c>
      <c r="B5" s="5">
        <v>1</v>
      </c>
      <c r="C5" s="6">
        <v>2</v>
      </c>
      <c r="E5" s="164" t="s">
        <v>31</v>
      </c>
      <c r="F5" s="163"/>
      <c r="G5" s="163"/>
      <c r="H5" s="163"/>
      <c r="I5" s="163"/>
      <c r="J5" s="163"/>
      <c r="K5" s="163"/>
      <c r="L5" s="163"/>
      <c r="M5" s="163"/>
      <c r="N5" s="163"/>
      <c r="O5" s="163"/>
    </row>
    <row r="6" spans="1:15" ht="21.75" thickBot="1">
      <c r="A6" s="7" t="s">
        <v>2</v>
      </c>
      <c r="B6" s="8">
        <v>3</v>
      </c>
      <c r="C6" s="9">
        <v>0</v>
      </c>
      <c r="E6" s="165"/>
      <c r="F6" s="163"/>
      <c r="G6" s="163"/>
      <c r="H6" s="163"/>
      <c r="I6" s="163"/>
      <c r="J6" s="163"/>
      <c r="K6" s="163"/>
      <c r="L6" s="163"/>
      <c r="M6" s="163"/>
      <c r="N6" s="163"/>
      <c r="O6" s="163"/>
    </row>
    <row r="7" spans="5:21" ht="15.75" thickBot="1">
      <c r="E7" s="63"/>
      <c r="T7" s="47"/>
      <c r="U7" s="47"/>
    </row>
    <row r="8" spans="1:21" ht="21">
      <c r="A8" s="11"/>
      <c r="B8" s="160" t="s">
        <v>12</v>
      </c>
      <c r="C8" s="161"/>
      <c r="D8" s="40"/>
      <c r="E8" s="161" t="s">
        <v>13</v>
      </c>
      <c r="F8" s="162"/>
      <c r="G8" s="32" t="s">
        <v>17</v>
      </c>
      <c r="H8" s="160" t="s">
        <v>16</v>
      </c>
      <c r="I8" s="161"/>
      <c r="J8" s="40"/>
      <c r="K8" s="161" t="s">
        <v>14</v>
      </c>
      <c r="L8" s="162"/>
      <c r="N8" s="160" t="s">
        <v>19</v>
      </c>
      <c r="O8" s="162"/>
      <c r="T8" s="47"/>
      <c r="U8" s="47"/>
    </row>
    <row r="9" spans="1:15" ht="21.75" thickBot="1">
      <c r="A9" s="12" t="s">
        <v>15</v>
      </c>
      <c r="B9" s="13" t="s">
        <v>10</v>
      </c>
      <c r="C9" s="33" t="s">
        <v>11</v>
      </c>
      <c r="D9" s="12"/>
      <c r="E9" s="14" t="s">
        <v>1</v>
      </c>
      <c r="F9" s="28" t="s">
        <v>2</v>
      </c>
      <c r="G9" s="14" t="s">
        <v>18</v>
      </c>
      <c r="H9" s="13" t="s">
        <v>1</v>
      </c>
      <c r="I9" s="33" t="s">
        <v>2</v>
      </c>
      <c r="J9" s="12"/>
      <c r="K9" s="14" t="s">
        <v>10</v>
      </c>
      <c r="L9" s="28" t="s">
        <v>11</v>
      </c>
      <c r="N9" s="13" t="s">
        <v>11</v>
      </c>
      <c r="O9" s="28" t="s">
        <v>20</v>
      </c>
    </row>
    <row r="10" spans="1:15" ht="21">
      <c r="A10" s="15" t="s">
        <v>5</v>
      </c>
      <c r="B10" s="16"/>
      <c r="C10" s="37"/>
      <c r="D10" s="44"/>
      <c r="E10" s="18"/>
      <c r="F10" s="29"/>
      <c r="G10" s="18"/>
      <c r="H10" s="17"/>
      <c r="I10" s="34"/>
      <c r="J10" s="41"/>
      <c r="K10" s="18"/>
      <c r="L10" s="29"/>
      <c r="N10" s="10"/>
      <c r="O10" s="48"/>
    </row>
    <row r="11" spans="1:15" ht="21">
      <c r="A11" s="19" t="s">
        <v>6</v>
      </c>
      <c r="B11" s="20"/>
      <c r="C11" s="38"/>
      <c r="D11" s="45"/>
      <c r="E11" s="22"/>
      <c r="F11" s="30"/>
      <c r="G11" s="22"/>
      <c r="H11" s="21"/>
      <c r="I11" s="35"/>
      <c r="J11" s="42"/>
      <c r="K11" s="22"/>
      <c r="L11" s="30"/>
      <c r="N11" s="21"/>
      <c r="O11" s="30"/>
    </row>
    <row r="12" spans="1:15" ht="21">
      <c r="A12" s="23" t="s">
        <v>7</v>
      </c>
      <c r="B12" s="16"/>
      <c r="C12" s="37"/>
      <c r="D12" s="44"/>
      <c r="E12" s="18"/>
      <c r="F12" s="29"/>
      <c r="G12" s="18"/>
      <c r="H12" s="17"/>
      <c r="I12" s="34"/>
      <c r="J12" s="41"/>
      <c r="K12" s="18"/>
      <c r="L12" s="29"/>
      <c r="N12" s="10"/>
      <c r="O12" s="49"/>
    </row>
    <row r="13" spans="1:15" ht="21">
      <c r="A13" s="19" t="s">
        <v>8</v>
      </c>
      <c r="B13" s="20"/>
      <c r="C13" s="38"/>
      <c r="D13" s="45"/>
      <c r="E13" s="22"/>
      <c r="F13" s="30"/>
      <c r="G13" s="22"/>
      <c r="H13" s="21"/>
      <c r="I13" s="35"/>
      <c r="J13" s="42"/>
      <c r="K13" s="22"/>
      <c r="L13" s="30"/>
      <c r="N13" s="21"/>
      <c r="O13" s="30"/>
    </row>
    <row r="14" spans="1:15" ht="21">
      <c r="A14" s="76" t="s">
        <v>9</v>
      </c>
      <c r="B14" s="77"/>
      <c r="C14" s="78"/>
      <c r="D14" s="79"/>
      <c r="E14" s="80"/>
      <c r="F14" s="81"/>
      <c r="G14" s="80"/>
      <c r="H14" s="82"/>
      <c r="I14" s="83"/>
      <c r="J14" s="84"/>
      <c r="K14" s="80"/>
      <c r="L14" s="81"/>
      <c r="N14" s="85"/>
      <c r="O14" s="86"/>
    </row>
    <row r="15" spans="1:15" ht="21">
      <c r="A15" s="19" t="s">
        <v>5</v>
      </c>
      <c r="B15" s="20"/>
      <c r="C15" s="38"/>
      <c r="D15" s="45"/>
      <c r="E15" s="22"/>
      <c r="F15" s="30"/>
      <c r="G15" s="22"/>
      <c r="H15" s="21"/>
      <c r="I15" s="35"/>
      <c r="J15" s="42"/>
      <c r="K15" s="22"/>
      <c r="L15" s="30"/>
      <c r="N15" s="21"/>
      <c r="O15" s="30"/>
    </row>
    <row r="16" spans="1:15" ht="21">
      <c r="A16" s="23" t="s">
        <v>6</v>
      </c>
      <c r="B16" s="16"/>
      <c r="C16" s="37"/>
      <c r="D16" s="44"/>
      <c r="E16" s="18"/>
      <c r="F16" s="29"/>
      <c r="G16" s="18"/>
      <c r="H16" s="17"/>
      <c r="I16" s="34"/>
      <c r="J16" s="41"/>
      <c r="K16" s="18"/>
      <c r="L16" s="29"/>
      <c r="N16" s="10"/>
      <c r="O16" s="49"/>
    </row>
    <row r="17" spans="1:15" ht="21">
      <c r="A17" s="19" t="s">
        <v>7</v>
      </c>
      <c r="B17" s="20"/>
      <c r="C17" s="38"/>
      <c r="D17" s="45"/>
      <c r="E17" s="22"/>
      <c r="F17" s="30"/>
      <c r="G17" s="22"/>
      <c r="H17" s="21"/>
      <c r="I17" s="35"/>
      <c r="J17" s="42"/>
      <c r="K17" s="22"/>
      <c r="L17" s="30"/>
      <c r="N17" s="21"/>
      <c r="O17" s="30"/>
    </row>
    <row r="18" spans="1:15" ht="21">
      <c r="A18" s="23" t="s">
        <v>8</v>
      </c>
      <c r="B18" s="16"/>
      <c r="C18" s="37"/>
      <c r="D18" s="44"/>
      <c r="E18" s="18"/>
      <c r="F18" s="29"/>
      <c r="G18" s="18"/>
      <c r="H18" s="17"/>
      <c r="I18" s="34"/>
      <c r="J18" s="41"/>
      <c r="K18" s="18"/>
      <c r="L18" s="29"/>
      <c r="N18" s="10"/>
      <c r="O18" s="49"/>
    </row>
    <row r="19" spans="1:15" ht="21.75" thickBot="1">
      <c r="A19" s="24" t="s">
        <v>9</v>
      </c>
      <c r="B19" s="25"/>
      <c r="C19" s="39"/>
      <c r="D19" s="46"/>
      <c r="E19" s="27"/>
      <c r="F19" s="31"/>
      <c r="G19" s="27"/>
      <c r="H19" s="26"/>
      <c r="I19" s="36"/>
      <c r="J19" s="43"/>
      <c r="K19" s="27"/>
      <c r="L19" s="31"/>
      <c r="N19" s="26"/>
      <c r="O19" s="31"/>
    </row>
    <row r="21" spans="1:15" ht="15" customHeight="1">
      <c r="A21" s="158" t="s">
        <v>26</v>
      </c>
      <c r="B21" s="158"/>
      <c r="C21" s="158"/>
      <c r="D21" s="158"/>
      <c r="E21" s="158"/>
      <c r="F21" s="158"/>
      <c r="G21" s="158"/>
      <c r="H21" s="158"/>
      <c r="I21" s="158"/>
      <c r="J21" s="158"/>
      <c r="K21" s="158"/>
      <c r="L21" s="158"/>
      <c r="M21" s="158"/>
      <c r="N21" s="158"/>
      <c r="O21" s="158"/>
    </row>
    <row r="22" spans="1:15" ht="15" customHeight="1">
      <c r="A22" s="158"/>
      <c r="B22" s="158"/>
      <c r="C22" s="158"/>
      <c r="D22" s="158"/>
      <c r="E22" s="158"/>
      <c r="F22" s="158"/>
      <c r="G22" s="158"/>
      <c r="H22" s="158"/>
      <c r="I22" s="158"/>
      <c r="J22" s="158"/>
      <c r="K22" s="158"/>
      <c r="L22" s="158"/>
      <c r="M22" s="158"/>
      <c r="N22" s="158"/>
      <c r="O22" s="158"/>
    </row>
    <row r="23" spans="1:15" ht="15" customHeight="1">
      <c r="A23" s="158"/>
      <c r="B23" s="158"/>
      <c r="C23" s="158"/>
      <c r="D23" s="158"/>
      <c r="E23" s="158"/>
      <c r="F23" s="158"/>
      <c r="G23" s="158"/>
      <c r="H23" s="158"/>
      <c r="I23" s="158"/>
      <c r="J23" s="158"/>
      <c r="K23" s="158"/>
      <c r="L23" s="158"/>
      <c r="M23" s="158"/>
      <c r="N23" s="158"/>
      <c r="O23" s="158"/>
    </row>
    <row r="24" spans="1:15" ht="15" customHeight="1">
      <c r="A24" s="158"/>
      <c r="B24" s="158"/>
      <c r="C24" s="158"/>
      <c r="D24" s="158"/>
      <c r="E24" s="158"/>
      <c r="F24" s="158"/>
      <c r="G24" s="158"/>
      <c r="H24" s="158"/>
      <c r="I24" s="158"/>
      <c r="J24" s="158"/>
      <c r="K24" s="158"/>
      <c r="L24" s="158"/>
      <c r="M24" s="158"/>
      <c r="N24" s="158"/>
      <c r="O24" s="158"/>
    </row>
    <row r="25" spans="1:15" ht="15" customHeight="1">
      <c r="A25" s="158"/>
      <c r="B25" s="158"/>
      <c r="C25" s="158"/>
      <c r="D25" s="158"/>
      <c r="E25" s="158"/>
      <c r="F25" s="158"/>
      <c r="G25" s="158"/>
      <c r="H25" s="158"/>
      <c r="I25" s="158"/>
      <c r="J25" s="158"/>
      <c r="K25" s="158"/>
      <c r="L25" s="158"/>
      <c r="M25" s="158"/>
      <c r="N25" s="158"/>
      <c r="O25" s="158"/>
    </row>
    <row r="26" spans="1:15" ht="15" customHeight="1">
      <c r="A26" s="158"/>
      <c r="B26" s="158"/>
      <c r="C26" s="158"/>
      <c r="D26" s="158"/>
      <c r="E26" s="158"/>
      <c r="F26" s="158"/>
      <c r="G26" s="158"/>
      <c r="H26" s="158"/>
      <c r="I26" s="158"/>
      <c r="J26" s="158"/>
      <c r="K26" s="158"/>
      <c r="L26" s="158"/>
      <c r="M26" s="158"/>
      <c r="N26" s="158"/>
      <c r="O26" s="158"/>
    </row>
    <row r="27" spans="1:15" ht="15" customHeight="1">
      <c r="A27" s="158"/>
      <c r="B27" s="158"/>
      <c r="C27" s="158"/>
      <c r="D27" s="158"/>
      <c r="E27" s="158"/>
      <c r="F27" s="158"/>
      <c r="G27" s="158"/>
      <c r="H27" s="158"/>
      <c r="I27" s="158"/>
      <c r="J27" s="158"/>
      <c r="K27" s="158"/>
      <c r="L27" s="158"/>
      <c r="M27" s="158"/>
      <c r="N27" s="158"/>
      <c r="O27" s="158"/>
    </row>
    <row r="28" spans="1:15" ht="15" customHeight="1">
      <c r="A28" s="158"/>
      <c r="B28" s="158"/>
      <c r="C28" s="158"/>
      <c r="D28" s="158"/>
      <c r="E28" s="158"/>
      <c r="F28" s="158"/>
      <c r="G28" s="158"/>
      <c r="H28" s="158"/>
      <c r="I28" s="158"/>
      <c r="J28" s="158"/>
      <c r="K28" s="158"/>
      <c r="L28" s="158"/>
      <c r="M28" s="158"/>
      <c r="N28" s="158"/>
      <c r="O28" s="158"/>
    </row>
    <row r="29" spans="1:15" ht="15" customHeight="1">
      <c r="A29" s="158"/>
      <c r="B29" s="158"/>
      <c r="C29" s="158"/>
      <c r="D29" s="158"/>
      <c r="E29" s="158"/>
      <c r="F29" s="158"/>
      <c r="G29" s="158"/>
      <c r="H29" s="158"/>
      <c r="I29" s="158"/>
      <c r="J29" s="158"/>
      <c r="K29" s="158"/>
      <c r="L29" s="158"/>
      <c r="M29" s="158"/>
      <c r="N29" s="158"/>
      <c r="O29" s="158"/>
    </row>
    <row r="30" spans="1:15" ht="15" customHeight="1">
      <c r="A30" s="158"/>
      <c r="B30" s="158"/>
      <c r="C30" s="158"/>
      <c r="D30" s="158"/>
      <c r="E30" s="158"/>
      <c r="F30" s="158"/>
      <c r="G30" s="158"/>
      <c r="H30" s="158"/>
      <c r="I30" s="158"/>
      <c r="J30" s="158"/>
      <c r="K30" s="158"/>
      <c r="L30" s="158"/>
      <c r="M30" s="158"/>
      <c r="N30" s="158"/>
      <c r="O30" s="158"/>
    </row>
    <row r="31" spans="1:15" ht="15" customHeight="1">
      <c r="A31" s="87"/>
      <c r="B31" s="87"/>
      <c r="C31" s="87"/>
      <c r="D31" s="87"/>
      <c r="E31" s="87"/>
      <c r="F31" s="87"/>
      <c r="G31" s="87"/>
      <c r="H31" s="87"/>
      <c r="I31" s="87"/>
      <c r="J31" s="87"/>
      <c r="K31" s="87"/>
      <c r="L31" s="87"/>
      <c r="M31" s="87"/>
      <c r="N31" s="87"/>
      <c r="O31" s="87"/>
    </row>
    <row r="32" spans="1:15" ht="15" customHeight="1">
      <c r="A32" s="87"/>
      <c r="B32" s="87"/>
      <c r="C32" s="87"/>
      <c r="D32" s="87"/>
      <c r="E32" s="87"/>
      <c r="F32" s="87"/>
      <c r="G32" s="87"/>
      <c r="H32" s="87"/>
      <c r="I32" s="87"/>
      <c r="J32" s="87"/>
      <c r="K32" s="87"/>
      <c r="L32" s="87"/>
      <c r="M32" s="87"/>
      <c r="N32" s="87"/>
      <c r="O32" s="87"/>
    </row>
  </sheetData>
  <sheetProtection/>
  <mergeCells count="9">
    <mergeCell ref="A21:O30"/>
    <mergeCell ref="E1:K2"/>
    <mergeCell ref="B8:C8"/>
    <mergeCell ref="E8:F8"/>
    <mergeCell ref="K8:L8"/>
    <mergeCell ref="H8:I8"/>
    <mergeCell ref="N8:O8"/>
    <mergeCell ref="F4:O6"/>
    <mergeCell ref="E5:E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7" r:id="rId1"/>
</worksheet>
</file>

<file path=xl/worksheets/sheet3.xml><?xml version="1.0" encoding="utf-8"?>
<worksheet xmlns="http://schemas.openxmlformats.org/spreadsheetml/2006/main" xmlns:r="http://schemas.openxmlformats.org/officeDocument/2006/relationships">
  <sheetPr codeName="Sheet3"/>
  <dimension ref="A1:P21"/>
  <sheetViews>
    <sheetView zoomScale="75" zoomScaleNormal="75" zoomScalePageLayoutView="0" workbookViewId="0" topLeftCell="A1">
      <selection activeCell="A1" sqref="A1"/>
    </sheetView>
  </sheetViews>
  <sheetFormatPr defaultColWidth="9.140625" defaultRowHeight="15"/>
  <cols>
    <col min="1" max="3" width="4.57421875" style="0" customWidth="1"/>
    <col min="4" max="9" width="9.8515625" style="0" customWidth="1"/>
  </cols>
  <sheetData>
    <row r="1" spans="2:14" s="75" customFormat="1" ht="27.75" customHeight="1">
      <c r="B1" s="184" t="s">
        <v>32</v>
      </c>
      <c r="C1" s="184"/>
      <c r="D1" s="184"/>
      <c r="E1" s="184"/>
      <c r="F1" s="184"/>
      <c r="G1" s="184"/>
      <c r="H1" s="184"/>
      <c r="I1" s="184"/>
      <c r="J1" s="184"/>
      <c r="K1" s="184"/>
      <c r="L1" s="184"/>
      <c r="M1" s="184"/>
      <c r="N1" s="184"/>
    </row>
    <row r="2" spans="2:14" s="75" customFormat="1" ht="27.75" customHeight="1">
      <c r="B2" s="184"/>
      <c r="C2" s="184"/>
      <c r="D2" s="184"/>
      <c r="E2" s="184"/>
      <c r="F2" s="184"/>
      <c r="G2" s="184"/>
      <c r="H2" s="184"/>
      <c r="I2" s="184"/>
      <c r="J2" s="184"/>
      <c r="K2" s="184"/>
      <c r="L2" s="184"/>
      <c r="M2" s="184"/>
      <c r="N2" s="184"/>
    </row>
    <row r="3" spans="1:16" ht="15" customHeight="1">
      <c r="A3" s="185" t="s">
        <v>40</v>
      </c>
      <c r="B3" s="185"/>
      <c r="C3" s="185"/>
      <c r="D3" s="185"/>
      <c r="E3" s="185"/>
      <c r="F3" s="185"/>
      <c r="G3" s="185"/>
      <c r="H3" s="185"/>
      <c r="I3" s="185"/>
      <c r="J3" s="185"/>
      <c r="K3" s="185"/>
      <c r="L3" s="185"/>
      <c r="M3" s="185"/>
      <c r="N3" s="185"/>
      <c r="O3" s="185"/>
      <c r="P3" s="185"/>
    </row>
    <row r="4" spans="1:16" ht="15" customHeight="1">
      <c r="A4" s="185"/>
      <c r="B4" s="185"/>
      <c r="C4" s="185"/>
      <c r="D4" s="185"/>
      <c r="E4" s="185"/>
      <c r="F4" s="185"/>
      <c r="G4" s="185"/>
      <c r="H4" s="185"/>
      <c r="I4" s="185"/>
      <c r="J4" s="185"/>
      <c r="K4" s="185"/>
      <c r="L4" s="185"/>
      <c r="M4" s="185"/>
      <c r="N4" s="185"/>
      <c r="O4" s="185"/>
      <c r="P4" s="185"/>
    </row>
    <row r="5" spans="1:16" ht="15" customHeight="1">
      <c r="A5" s="185"/>
      <c r="B5" s="185"/>
      <c r="C5" s="185"/>
      <c r="D5" s="185"/>
      <c r="E5" s="185"/>
      <c r="F5" s="185"/>
      <c r="G5" s="185"/>
      <c r="H5" s="185"/>
      <c r="I5" s="185"/>
      <c r="J5" s="185"/>
      <c r="K5" s="185"/>
      <c r="L5" s="185"/>
      <c r="M5" s="185"/>
      <c r="N5" s="185"/>
      <c r="O5" s="185"/>
      <c r="P5" s="185"/>
    </row>
    <row r="6" spans="1:16" ht="15" customHeight="1">
      <c r="A6" s="185"/>
      <c r="B6" s="185"/>
      <c r="C6" s="185"/>
      <c r="D6" s="185"/>
      <c r="E6" s="185"/>
      <c r="F6" s="185"/>
      <c r="G6" s="185"/>
      <c r="H6" s="185"/>
      <c r="I6" s="185"/>
      <c r="J6" s="185"/>
      <c r="K6" s="185"/>
      <c r="L6" s="185"/>
      <c r="M6" s="185"/>
      <c r="N6" s="185"/>
      <c r="O6" s="185"/>
      <c r="P6" s="185"/>
    </row>
    <row r="7" spans="1:16" ht="15" customHeight="1" thickBot="1">
      <c r="A7" s="185"/>
      <c r="B7" s="185"/>
      <c r="C7" s="185"/>
      <c r="D7" s="185"/>
      <c r="E7" s="185"/>
      <c r="F7" s="185"/>
      <c r="G7" s="185"/>
      <c r="H7" s="185"/>
      <c r="I7" s="185"/>
      <c r="J7" s="185"/>
      <c r="K7" s="185"/>
      <c r="L7" s="185"/>
      <c r="M7" s="185"/>
      <c r="N7" s="185"/>
      <c r="O7" s="185"/>
      <c r="P7" s="185"/>
    </row>
    <row r="8" spans="1:9" ht="15" customHeight="1">
      <c r="A8" s="166" t="s">
        <v>23</v>
      </c>
      <c r="B8" s="167"/>
      <c r="C8" s="167"/>
      <c r="D8" s="174" t="s">
        <v>33</v>
      </c>
      <c r="E8" s="167"/>
      <c r="F8" s="167"/>
      <c r="G8" s="167"/>
      <c r="H8" s="167"/>
      <c r="I8" s="175"/>
    </row>
    <row r="9" spans="1:9" ht="15" customHeight="1" thickBot="1">
      <c r="A9" s="168"/>
      <c r="B9" s="169"/>
      <c r="C9" s="169"/>
      <c r="D9" s="176"/>
      <c r="E9" s="169"/>
      <c r="F9" s="169"/>
      <c r="G9" s="169"/>
      <c r="H9" s="169"/>
      <c r="I9" s="177"/>
    </row>
    <row r="10" spans="1:9" ht="24" customHeight="1">
      <c r="A10" s="170">
        <v>1</v>
      </c>
      <c r="B10" s="171"/>
      <c r="C10" s="171"/>
      <c r="D10" s="178" t="s">
        <v>39</v>
      </c>
      <c r="E10" s="179"/>
      <c r="F10" s="179"/>
      <c r="G10" s="179"/>
      <c r="H10" s="179"/>
      <c r="I10" s="180"/>
    </row>
    <row r="11" spans="1:9" ht="24" customHeight="1">
      <c r="A11" s="172"/>
      <c r="B11" s="173"/>
      <c r="C11" s="173"/>
      <c r="D11" s="181"/>
      <c r="E11" s="182"/>
      <c r="F11" s="182"/>
      <c r="G11" s="182"/>
      <c r="H11" s="182"/>
      <c r="I11" s="183"/>
    </row>
    <row r="12" spans="1:9" ht="24" customHeight="1">
      <c r="A12" s="170">
        <v>2</v>
      </c>
      <c r="B12" s="171"/>
      <c r="C12" s="171"/>
      <c r="D12" s="178" t="s">
        <v>38</v>
      </c>
      <c r="E12" s="179"/>
      <c r="F12" s="179"/>
      <c r="G12" s="179"/>
      <c r="H12" s="179"/>
      <c r="I12" s="180"/>
    </row>
    <row r="13" spans="1:9" ht="24" customHeight="1">
      <c r="A13" s="172"/>
      <c r="B13" s="173"/>
      <c r="C13" s="173"/>
      <c r="D13" s="181"/>
      <c r="E13" s="182"/>
      <c r="F13" s="182"/>
      <c r="G13" s="182"/>
      <c r="H13" s="182"/>
      <c r="I13" s="183"/>
    </row>
    <row r="14" spans="1:9" ht="24" customHeight="1">
      <c r="A14" s="170">
        <v>3</v>
      </c>
      <c r="B14" s="171"/>
      <c r="C14" s="171"/>
      <c r="D14" s="178" t="s">
        <v>37</v>
      </c>
      <c r="E14" s="179"/>
      <c r="F14" s="179"/>
      <c r="G14" s="179"/>
      <c r="H14" s="179"/>
      <c r="I14" s="180"/>
    </row>
    <row r="15" spans="1:9" ht="24" customHeight="1">
      <c r="A15" s="172"/>
      <c r="B15" s="173"/>
      <c r="C15" s="173"/>
      <c r="D15" s="181"/>
      <c r="E15" s="182"/>
      <c r="F15" s="182"/>
      <c r="G15" s="182"/>
      <c r="H15" s="182"/>
      <c r="I15" s="183"/>
    </row>
    <row r="16" spans="1:9" ht="24" customHeight="1">
      <c r="A16" s="170">
        <v>4</v>
      </c>
      <c r="B16" s="171"/>
      <c r="C16" s="171"/>
      <c r="D16" s="178" t="s">
        <v>36</v>
      </c>
      <c r="E16" s="179"/>
      <c r="F16" s="179"/>
      <c r="G16" s="179"/>
      <c r="H16" s="179"/>
      <c r="I16" s="180"/>
    </row>
    <row r="17" spans="1:9" ht="24" customHeight="1">
      <c r="A17" s="172"/>
      <c r="B17" s="173"/>
      <c r="C17" s="173"/>
      <c r="D17" s="181"/>
      <c r="E17" s="182"/>
      <c r="F17" s="182"/>
      <c r="G17" s="182"/>
      <c r="H17" s="182"/>
      <c r="I17" s="183"/>
    </row>
    <row r="18" spans="1:9" ht="24" customHeight="1">
      <c r="A18" s="170">
        <v>5</v>
      </c>
      <c r="B18" s="171"/>
      <c r="C18" s="171"/>
      <c r="D18" s="178" t="s">
        <v>35</v>
      </c>
      <c r="E18" s="179"/>
      <c r="F18" s="179"/>
      <c r="G18" s="179"/>
      <c r="H18" s="179"/>
      <c r="I18" s="180"/>
    </row>
    <row r="19" spans="1:9" ht="24" customHeight="1">
      <c r="A19" s="172"/>
      <c r="B19" s="173"/>
      <c r="C19" s="173"/>
      <c r="D19" s="181"/>
      <c r="E19" s="182"/>
      <c r="F19" s="182"/>
      <c r="G19" s="182"/>
      <c r="H19" s="182"/>
      <c r="I19" s="183"/>
    </row>
    <row r="20" spans="1:9" ht="24" customHeight="1">
      <c r="A20" s="170">
        <v>6</v>
      </c>
      <c r="B20" s="171"/>
      <c r="C20" s="171"/>
      <c r="D20" s="178" t="s">
        <v>34</v>
      </c>
      <c r="E20" s="179"/>
      <c r="F20" s="179"/>
      <c r="G20" s="179"/>
      <c r="H20" s="179"/>
      <c r="I20" s="180"/>
    </row>
    <row r="21" spans="1:9" ht="24" customHeight="1" thickBot="1">
      <c r="A21" s="168"/>
      <c r="B21" s="169"/>
      <c r="C21" s="169"/>
      <c r="D21" s="186"/>
      <c r="E21" s="187"/>
      <c r="F21" s="187"/>
      <c r="G21" s="187"/>
      <c r="H21" s="187"/>
      <c r="I21" s="188"/>
    </row>
  </sheetData>
  <sheetProtection/>
  <mergeCells count="16">
    <mergeCell ref="B1:N2"/>
    <mergeCell ref="A3:P7"/>
    <mergeCell ref="D20:I21"/>
    <mergeCell ref="A12:C13"/>
    <mergeCell ref="A14:C15"/>
    <mergeCell ref="A16:C17"/>
    <mergeCell ref="A18:C19"/>
    <mergeCell ref="A20:C21"/>
    <mergeCell ref="D16:I17"/>
    <mergeCell ref="D18:I19"/>
    <mergeCell ref="A8:C9"/>
    <mergeCell ref="A10:C11"/>
    <mergeCell ref="D8:I9"/>
    <mergeCell ref="D10:I11"/>
    <mergeCell ref="D12:I13"/>
    <mergeCell ref="D14:I15"/>
  </mergeCells>
  <printOptions/>
  <pageMargins left="0.23" right="0.24" top="0.7480314960629921" bottom="0.7480314960629921" header="0.31496062992125984" footer="0.3149606299212598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codeName="Sheet2">
    <pageSetUpPr fitToPage="1"/>
  </sheetPr>
  <dimension ref="A1:T34"/>
  <sheetViews>
    <sheetView zoomScale="84" zoomScaleNormal="84" zoomScalePageLayoutView="0" workbookViewId="0" topLeftCell="A1">
      <selection activeCell="C10" sqref="C10"/>
    </sheetView>
  </sheetViews>
  <sheetFormatPr defaultColWidth="0" defaultRowHeight="15" zeroHeight="1"/>
  <cols>
    <col min="1" max="1" width="15.7109375" style="0" bestFit="1" customWidth="1"/>
    <col min="2" max="3" width="10.8515625" style="1" customWidth="1"/>
    <col min="4" max="4" width="0.5625" style="96" customWidth="1"/>
    <col min="5" max="5" width="10.8515625" style="1" customWidth="1"/>
    <col min="6" max="6" width="10.8515625" style="0" customWidth="1"/>
    <col min="7" max="7" width="19.28125" style="0" bestFit="1" customWidth="1"/>
    <col min="8" max="9" width="10.8515625" style="0" customWidth="1"/>
    <col min="10" max="10" width="0.5625" style="97" customWidth="1"/>
    <col min="11" max="11" width="10.8515625" style="0" customWidth="1"/>
    <col min="12" max="12" width="9.57421875" style="0" customWidth="1"/>
    <col min="13" max="13" width="0.9921875" style="97" customWidth="1"/>
    <col min="14" max="14" width="9.57421875" style="0" customWidth="1"/>
    <col min="15" max="15" width="10.00390625" style="0" bestFit="1" customWidth="1"/>
    <col min="16" max="16" width="1.28515625" style="112" customWidth="1"/>
    <col min="17" max="17" width="1.28515625" style="113" customWidth="1"/>
    <col min="18" max="20" width="1.28515625" style="112" customWidth="1"/>
    <col min="21" max="16384" width="3.28125" style="112" hidden="1" customWidth="1"/>
  </cols>
  <sheetData>
    <row r="1" spans="1:15" ht="15">
      <c r="A1" s="110"/>
      <c r="B1" s="111"/>
      <c r="C1" s="111"/>
      <c r="D1" s="111"/>
      <c r="E1" s="192" t="s">
        <v>22</v>
      </c>
      <c r="F1" s="192"/>
      <c r="G1" s="192"/>
      <c r="H1" s="192"/>
      <c r="I1" s="192"/>
      <c r="J1" s="192"/>
      <c r="K1" s="192"/>
      <c r="L1" s="189">
        <f>IF(Q10="","",LOOKUP(MAX(T10:T19),S10:S19,Q10:Q19))</f>
      </c>
      <c r="M1" s="110"/>
      <c r="N1" s="189">
        <f>IF(Q10="","",IF(L1&gt;4,LOOKUP(MAX(T10:T19),S10:S19,R10:R19),""))</f>
      </c>
      <c r="O1" s="110"/>
    </row>
    <row r="2" spans="1:15" ht="15">
      <c r="A2" s="110"/>
      <c r="B2" s="111"/>
      <c r="C2" s="111"/>
      <c r="D2" s="111"/>
      <c r="E2" s="192"/>
      <c r="F2" s="192"/>
      <c r="G2" s="192"/>
      <c r="H2" s="192"/>
      <c r="I2" s="192"/>
      <c r="J2" s="192"/>
      <c r="K2" s="192"/>
      <c r="L2" s="190"/>
      <c r="M2" s="110"/>
      <c r="N2" s="190"/>
      <c r="O2" s="110"/>
    </row>
    <row r="3" spans="1:15" ht="15.75" thickBot="1">
      <c r="A3" s="115" t="s">
        <v>21</v>
      </c>
      <c r="B3" s="116" t="s">
        <v>24</v>
      </c>
      <c r="C3" s="116" t="s">
        <v>25</v>
      </c>
      <c r="D3" s="111"/>
      <c r="E3" s="117" t="s">
        <v>27</v>
      </c>
      <c r="F3" s="110"/>
      <c r="G3" s="110"/>
      <c r="H3" s="110"/>
      <c r="I3" s="110"/>
      <c r="J3" s="110"/>
      <c r="K3" s="110"/>
      <c r="L3" s="191"/>
      <c r="M3" s="110"/>
      <c r="N3" s="191"/>
      <c r="O3" s="110"/>
    </row>
    <row r="4" spans="1:15" ht="21.75" thickBot="1">
      <c r="A4" s="118" t="s">
        <v>0</v>
      </c>
      <c r="B4" s="119" t="s">
        <v>3</v>
      </c>
      <c r="C4" s="120" t="s">
        <v>4</v>
      </c>
      <c r="D4" s="111"/>
      <c r="E4" s="121" t="s">
        <v>30</v>
      </c>
      <c r="F4" s="193" t="str">
        <f>IF(N19="","You begin the week with £20.  You may buy lobster pots for £2 each.  Enter your starting bank balance and the number of pots you own in the first two boxes.  Then choose how many to place in the bay or out at sea.  ","After selling back your remaining lobster pots, you have made a total of £"&amp;K19+L19*2&amp;", which represents a "&amp;IF(K19+L19*2&lt;20,"loss","profit")&amp;" of £"&amp;ABS(20-(K19+L19*2))&amp;", or "&amp;ABS(20-(K19+L19*2))/0.2&amp;"%.")</f>
        <v>You begin the week with £20.  You may buy lobster pots for £2 each.  Enter your starting bank balance and the number of pots you own in the first two boxes.  Then choose how many to place in the bay or out at sea.  </v>
      </c>
      <c r="G4" s="193"/>
      <c r="H4" s="193"/>
      <c r="I4" s="193"/>
      <c r="J4" s="193"/>
      <c r="K4" s="193"/>
      <c r="L4" s="193"/>
      <c r="M4" s="193"/>
      <c r="N4" s="193"/>
      <c r="O4" s="193"/>
    </row>
    <row r="5" spans="1:15" ht="21">
      <c r="A5" s="122" t="s">
        <v>1</v>
      </c>
      <c r="B5" s="123">
        <v>1</v>
      </c>
      <c r="C5" s="124">
        <v>2</v>
      </c>
      <c r="D5" s="111"/>
      <c r="E5" s="197" t="s">
        <v>31</v>
      </c>
      <c r="F5" s="193"/>
      <c r="G5" s="193"/>
      <c r="H5" s="193"/>
      <c r="I5" s="193"/>
      <c r="J5" s="193"/>
      <c r="K5" s="193"/>
      <c r="L5" s="193"/>
      <c r="M5" s="193"/>
      <c r="N5" s="193"/>
      <c r="O5" s="193"/>
    </row>
    <row r="6" spans="1:15" ht="21.75" thickBot="1">
      <c r="A6" s="125" t="s">
        <v>2</v>
      </c>
      <c r="B6" s="126">
        <v>3</v>
      </c>
      <c r="C6" s="127">
        <v>0</v>
      </c>
      <c r="D6" s="111"/>
      <c r="E6" s="198"/>
      <c r="F6" s="193"/>
      <c r="G6" s="193"/>
      <c r="H6" s="193"/>
      <c r="I6" s="193"/>
      <c r="J6" s="193"/>
      <c r="K6" s="193"/>
      <c r="L6" s="193"/>
      <c r="M6" s="193"/>
      <c r="N6" s="193"/>
      <c r="O6" s="193"/>
    </row>
    <row r="7" spans="1:15" ht="15.75" thickBot="1">
      <c r="A7" s="110"/>
      <c r="B7" s="111"/>
      <c r="C7" s="111"/>
      <c r="D7" s="111"/>
      <c r="E7" s="111"/>
      <c r="F7" s="110"/>
      <c r="G7" s="110"/>
      <c r="H7" s="110"/>
      <c r="I7" s="110"/>
      <c r="J7" s="110"/>
      <c r="K7" s="110"/>
      <c r="L7" s="110"/>
      <c r="M7" s="110"/>
      <c r="N7" s="110"/>
      <c r="O7" s="110"/>
    </row>
    <row r="8" spans="1:17" ht="21">
      <c r="A8" s="128"/>
      <c r="B8" s="194" t="s">
        <v>12</v>
      </c>
      <c r="C8" s="195"/>
      <c r="D8" s="129"/>
      <c r="E8" s="195" t="s">
        <v>13</v>
      </c>
      <c r="F8" s="196"/>
      <c r="G8" s="136" t="s">
        <v>17</v>
      </c>
      <c r="H8" s="194" t="s">
        <v>16</v>
      </c>
      <c r="I8" s="195"/>
      <c r="J8" s="129"/>
      <c r="K8" s="195" t="s">
        <v>14</v>
      </c>
      <c r="L8" s="196"/>
      <c r="M8" s="138"/>
      <c r="N8" s="194" t="s">
        <v>19</v>
      </c>
      <c r="O8" s="196"/>
      <c r="Q8" s="113" t="s">
        <v>23</v>
      </c>
    </row>
    <row r="9" spans="1:18" ht="21.75" thickBot="1">
      <c r="A9" s="130" t="s">
        <v>15</v>
      </c>
      <c r="B9" s="131" t="s">
        <v>10</v>
      </c>
      <c r="C9" s="132" t="s">
        <v>11</v>
      </c>
      <c r="D9" s="133"/>
      <c r="E9" s="134" t="s">
        <v>1</v>
      </c>
      <c r="F9" s="135" t="s">
        <v>2</v>
      </c>
      <c r="G9" s="134" t="s">
        <v>18</v>
      </c>
      <c r="H9" s="131" t="s">
        <v>1</v>
      </c>
      <c r="I9" s="132" t="s">
        <v>2</v>
      </c>
      <c r="J9" s="133"/>
      <c r="K9" s="134" t="s">
        <v>10</v>
      </c>
      <c r="L9" s="135" t="s">
        <v>11</v>
      </c>
      <c r="M9" s="139"/>
      <c r="N9" s="131" t="s">
        <v>11</v>
      </c>
      <c r="O9" s="135" t="s">
        <v>20</v>
      </c>
      <c r="Q9" s="114">
        <f ca="1">ROUNDUP(RAND()*6,0)</f>
        <v>1</v>
      </c>
      <c r="R9" s="114">
        <f ca="1">ROUNDUP(RAND()*6,0)</f>
        <v>5</v>
      </c>
    </row>
    <row r="10" spans="1:20" ht="21">
      <c r="A10" s="92" t="s">
        <v>5</v>
      </c>
      <c r="B10" s="98">
        <f>20-C10*2</f>
        <v>20</v>
      </c>
      <c r="C10" s="104"/>
      <c r="D10" s="137"/>
      <c r="E10" s="99"/>
      <c r="F10" s="104"/>
      <c r="G10" s="101">
        <f>IF(Q10="","",IF(Q10&lt;3,"Calm",IF(Q10&lt;5,"Stormy",IF(R10=1,"Pot Thief",IF(R10=2,"Bank Raid",IF(R10=3,"Taxation",IF(R10=4,"Price Hike",IF(R10=5,"Gale","Severe Storm"))))))))</f>
      </c>
      <c r="H10" s="98">
        <f>IF(Q10="","",IF(OR(Q10&lt;3,AND(Q10&gt;4,R10&lt;5)),E10*$B$5,IF(AND(Q10&gt;4,R10=5),IF((-1)^E10=-1,E10-1,E10)*0.5*$C$5,IF(AND(Q10&gt;4,R10=6),0,E10*$C$5))))</f>
      </c>
      <c r="I10" s="91">
        <f aca="true" t="shared" si="0" ref="I10:I19">IF(Q10="","",IF(Q10&lt;3,F10*$B$6,IF(Q10&lt;5,0,IF(R10&lt;5,F10*$B$6,0))))</f>
      </c>
      <c r="J10" s="137"/>
      <c r="K10" s="98">
        <f aca="true" t="shared" si="1" ref="K10:K16">IF(H10="","",IF(Q10&gt;4,IF(R10=2,H10+I10,IF(R10=3,IF(B10+H10+I10&gt;100,B10+H10+I10-0.5*(B10+H10+I10-100),B10+H10+I10),B10+H10+I10)),B10+H10+I10))</f>
      </c>
      <c r="L10" s="103">
        <f aca="true" t="shared" si="2" ref="L10:L19">IF(Q10="","",C10-IF(Q10&lt;3,0,IF(Q10&lt;5,F10,IF(R10=1,C10-E10-F10,IF(R10=5,F10+ROUNDDOWN(E10/2,0),IF(R10=6,F10+E10,0))))))</f>
      </c>
      <c r="M10" s="137"/>
      <c r="N10" s="99"/>
      <c r="O10" s="91">
        <f>IF(N10="","",N10*2*IF(Q10&gt;4,IF(R10=4,2,1),1))</f>
      </c>
      <c r="Q10" s="114"/>
      <c r="R10" s="114"/>
      <c r="S10" s="112">
        <v>1</v>
      </c>
      <c r="T10" s="112">
        <f>S10*IF(Q10="",0,1)</f>
        <v>0</v>
      </c>
    </row>
    <row r="11" spans="1:20" ht="21">
      <c r="A11" s="93" t="s">
        <v>6</v>
      </c>
      <c r="B11" s="52">
        <f>IF(O10="","",K10-O10)</f>
      </c>
      <c r="C11" s="54">
        <f>IF(O10="","",L10+N10)</f>
      </c>
      <c r="D11" s="137"/>
      <c r="E11" s="106"/>
      <c r="F11" s="107"/>
      <c r="G11" s="53">
        <f>IF(Q11="","",IF(Q11&lt;3,"Calm",IF(Q11&lt;5,"Stormy",IF(R11=1,"Pot Thief",IF(R11=2,"Bank Raid",IF(R11=3,"Taxation",IF(R11=4,"Price Hike",IF(R11=5,"Gale","Severe Storm"))))))))</f>
      </c>
      <c r="H11" s="52">
        <f>IF(Q11="","",IF(OR(Q11&lt;3,AND(Q11&gt;4,R11&lt;5)),E11*$B$5,IF(AND(Q11&gt;4,R11=5),IF((-1)^E11=-1,E11-1,E11)*0.5*$C$5,IF(AND(Q11&gt;4,R11=6),0,E11*$C$5))))</f>
      </c>
      <c r="I11" s="55">
        <f t="shared" si="0"/>
      </c>
      <c r="J11" s="137"/>
      <c r="K11" s="52">
        <f t="shared" si="1"/>
      </c>
      <c r="L11" s="54">
        <f t="shared" si="2"/>
      </c>
      <c r="M11" s="137"/>
      <c r="N11" s="106"/>
      <c r="O11" s="55">
        <f>IF(N11="","",N11*2*IF(Q11&gt;4,IF(R11=4,2,1),1))</f>
      </c>
      <c r="Q11" s="114"/>
      <c r="R11" s="114"/>
      <c r="S11" s="112">
        <v>2</v>
      </c>
      <c r="T11" s="112">
        <f aca="true" t="shared" si="3" ref="T11:T19">S11*IF(Q11="",0,1)</f>
        <v>0</v>
      </c>
    </row>
    <row r="12" spans="1:20" ht="21">
      <c r="A12" s="94" t="s">
        <v>7</v>
      </c>
      <c r="B12" s="88">
        <f aca="true" t="shared" si="4" ref="B12:B19">IF(O11="","",K11-O11)</f>
      </c>
      <c r="C12" s="90">
        <f aca="true" t="shared" si="5" ref="C12:C19">IF(O11="","",L11+N11)</f>
      </c>
      <c r="D12" s="137"/>
      <c r="E12" s="100"/>
      <c r="F12" s="105"/>
      <c r="G12" s="89">
        <f aca="true" t="shared" si="6" ref="G12:G19">IF(Q12="","",IF(Q12&lt;3,"Calm",IF(Q12&lt;5,"Stormy",IF(R12=1,"Pot Thief",IF(R12=2,"Bank Raid",IF(R12=3,"Taxation",IF(R12=4,"Price Hike",IF(R12=5,"Gale","Severe Storm"))))))))</f>
      </c>
      <c r="H12" s="88">
        <f aca="true" t="shared" si="7" ref="H12:H19">IF(Q12="","",IF(OR(Q12&lt;3,AND(Q12&gt;4,R12&lt;5)),E12*$B$5,IF(AND(Q12&gt;4,R12=5),IF((-1)^E12=-1,E12-1,E12)*0.5*$C$5,IF(AND(Q12&gt;4,R12=6),0,E12*$C$5))))</f>
      </c>
      <c r="I12" s="102">
        <f t="shared" si="0"/>
      </c>
      <c r="J12" s="137"/>
      <c r="K12" s="88">
        <f t="shared" si="1"/>
      </c>
      <c r="L12" s="90">
        <f t="shared" si="2"/>
      </c>
      <c r="M12" s="137"/>
      <c r="N12" s="100"/>
      <c r="O12" s="102">
        <f aca="true" t="shared" si="8" ref="O12:O19">IF(N12="","",N12*2*IF(Q12&gt;4,IF(R12=4,2,1),1))</f>
      </c>
      <c r="Q12" s="114"/>
      <c r="R12" s="114"/>
      <c r="S12" s="112">
        <v>3</v>
      </c>
      <c r="T12" s="112">
        <f t="shared" si="3"/>
        <v>0</v>
      </c>
    </row>
    <row r="13" spans="1:20" ht="21">
      <c r="A13" s="93" t="s">
        <v>8</v>
      </c>
      <c r="B13" s="52">
        <f t="shared" si="4"/>
      </c>
      <c r="C13" s="54">
        <f t="shared" si="5"/>
      </c>
      <c r="D13" s="137"/>
      <c r="E13" s="106"/>
      <c r="F13" s="107"/>
      <c r="G13" s="53">
        <f t="shared" si="6"/>
      </c>
      <c r="H13" s="52">
        <f t="shared" si="7"/>
      </c>
      <c r="I13" s="55">
        <f t="shared" si="0"/>
      </c>
      <c r="J13" s="137"/>
      <c r="K13" s="52">
        <f t="shared" si="1"/>
      </c>
      <c r="L13" s="54">
        <f t="shared" si="2"/>
      </c>
      <c r="M13" s="137"/>
      <c r="N13" s="106"/>
      <c r="O13" s="55">
        <f t="shared" si="8"/>
      </c>
      <c r="Q13" s="114"/>
      <c r="R13" s="114"/>
      <c r="S13" s="112">
        <v>4</v>
      </c>
      <c r="T13" s="112">
        <f t="shared" si="3"/>
        <v>0</v>
      </c>
    </row>
    <row r="14" spans="1:20" ht="21">
      <c r="A14" s="94" t="s">
        <v>9</v>
      </c>
      <c r="B14" s="88">
        <f t="shared" si="4"/>
      </c>
      <c r="C14" s="90">
        <f t="shared" si="5"/>
      </c>
      <c r="D14" s="137"/>
      <c r="E14" s="100"/>
      <c r="F14" s="105"/>
      <c r="G14" s="89">
        <f t="shared" si="6"/>
      </c>
      <c r="H14" s="88">
        <f t="shared" si="7"/>
      </c>
      <c r="I14" s="102">
        <f t="shared" si="0"/>
      </c>
      <c r="J14" s="137"/>
      <c r="K14" s="88">
        <f t="shared" si="1"/>
      </c>
      <c r="L14" s="90">
        <f t="shared" si="2"/>
      </c>
      <c r="M14" s="137"/>
      <c r="N14" s="100"/>
      <c r="O14" s="102">
        <f t="shared" si="8"/>
      </c>
      <c r="Q14" s="114"/>
      <c r="R14" s="114"/>
      <c r="S14" s="112">
        <v>5</v>
      </c>
      <c r="T14" s="112">
        <f t="shared" si="3"/>
        <v>0</v>
      </c>
    </row>
    <row r="15" spans="1:20" ht="21">
      <c r="A15" s="93" t="s">
        <v>5</v>
      </c>
      <c r="B15" s="52">
        <f t="shared" si="4"/>
      </c>
      <c r="C15" s="54">
        <f t="shared" si="5"/>
      </c>
      <c r="D15" s="137"/>
      <c r="E15" s="106"/>
      <c r="F15" s="107"/>
      <c r="G15" s="53">
        <f t="shared" si="6"/>
      </c>
      <c r="H15" s="52">
        <f t="shared" si="7"/>
      </c>
      <c r="I15" s="55">
        <f t="shared" si="0"/>
      </c>
      <c r="J15" s="137"/>
      <c r="K15" s="52">
        <f t="shared" si="1"/>
      </c>
      <c r="L15" s="54">
        <f t="shared" si="2"/>
      </c>
      <c r="M15" s="137"/>
      <c r="N15" s="106"/>
      <c r="O15" s="55">
        <f t="shared" si="8"/>
      </c>
      <c r="Q15" s="114"/>
      <c r="R15" s="114"/>
      <c r="S15" s="112">
        <v>6</v>
      </c>
      <c r="T15" s="112">
        <f>S15*IF(Q15="",0,1)</f>
        <v>0</v>
      </c>
    </row>
    <row r="16" spans="1:20" ht="21">
      <c r="A16" s="94" t="s">
        <v>6</v>
      </c>
      <c r="B16" s="88">
        <f t="shared" si="4"/>
      </c>
      <c r="C16" s="90">
        <f t="shared" si="5"/>
      </c>
      <c r="D16" s="137"/>
      <c r="E16" s="100"/>
      <c r="F16" s="105"/>
      <c r="G16" s="89">
        <f t="shared" si="6"/>
      </c>
      <c r="H16" s="88">
        <f t="shared" si="7"/>
      </c>
      <c r="I16" s="102">
        <f t="shared" si="0"/>
      </c>
      <c r="J16" s="137"/>
      <c r="K16" s="88">
        <f t="shared" si="1"/>
      </c>
      <c r="L16" s="90">
        <f t="shared" si="2"/>
      </c>
      <c r="M16" s="137"/>
      <c r="N16" s="100"/>
      <c r="O16" s="102">
        <f t="shared" si="8"/>
      </c>
      <c r="Q16" s="114"/>
      <c r="R16" s="114"/>
      <c r="S16" s="112">
        <v>7</v>
      </c>
      <c r="T16" s="112">
        <f t="shared" si="3"/>
        <v>0</v>
      </c>
    </row>
    <row r="17" spans="1:20" ht="21">
      <c r="A17" s="93" t="s">
        <v>7</v>
      </c>
      <c r="B17" s="52">
        <f t="shared" si="4"/>
      </c>
      <c r="C17" s="54">
        <f t="shared" si="5"/>
      </c>
      <c r="D17" s="137"/>
      <c r="E17" s="106"/>
      <c r="F17" s="107"/>
      <c r="G17" s="53">
        <f t="shared" si="6"/>
      </c>
      <c r="H17" s="52">
        <f t="shared" si="7"/>
      </c>
      <c r="I17" s="55">
        <f t="shared" si="0"/>
      </c>
      <c r="J17" s="137"/>
      <c r="K17" s="52">
        <f>IF(H17="","",IF(Q17&gt;4,IF(R17=2,H17+I17,IF(R17=3,IF(B17+H17+I17&gt;100,B17+H17+I17-0.5*(B17+H17+I17-100),B17+H17+I17),B17+H17+I17)),B17+H17+I17))</f>
      </c>
      <c r="L17" s="54">
        <f t="shared" si="2"/>
      </c>
      <c r="M17" s="137"/>
      <c r="N17" s="106"/>
      <c r="O17" s="55">
        <f t="shared" si="8"/>
      </c>
      <c r="Q17" s="114"/>
      <c r="R17" s="114"/>
      <c r="S17" s="112">
        <v>8</v>
      </c>
      <c r="T17" s="112">
        <f t="shared" si="3"/>
        <v>0</v>
      </c>
    </row>
    <row r="18" spans="1:20" ht="21">
      <c r="A18" s="94" t="s">
        <v>8</v>
      </c>
      <c r="B18" s="88">
        <f t="shared" si="4"/>
      </c>
      <c r="C18" s="90">
        <f t="shared" si="5"/>
      </c>
      <c r="D18" s="137"/>
      <c r="E18" s="100"/>
      <c r="F18" s="105"/>
      <c r="G18" s="89">
        <f t="shared" si="6"/>
      </c>
      <c r="H18" s="88">
        <f t="shared" si="7"/>
      </c>
      <c r="I18" s="102">
        <f t="shared" si="0"/>
      </c>
      <c r="J18" s="137"/>
      <c r="K18" s="88">
        <f>IF(H18="","",IF(Q18&gt;4,IF(R18=2,H18+I18,IF(R18=3,IF(B18+H18+I18&gt;100,B18+H18+I18-0.5*(B18+H18+I18-100),B18+H18+I18),B18+H18+I18)),B18+H18+I18))</f>
      </c>
      <c r="L18" s="90">
        <f t="shared" si="2"/>
      </c>
      <c r="M18" s="137"/>
      <c r="N18" s="100"/>
      <c r="O18" s="102">
        <f t="shared" si="8"/>
      </c>
      <c r="Q18" s="114"/>
      <c r="R18" s="114"/>
      <c r="S18" s="112">
        <v>9</v>
      </c>
      <c r="T18" s="112">
        <f t="shared" si="3"/>
        <v>0</v>
      </c>
    </row>
    <row r="19" spans="1:20" ht="21.75" thickBot="1">
      <c r="A19" s="95" t="s">
        <v>9</v>
      </c>
      <c r="B19" s="56">
        <f t="shared" si="4"/>
      </c>
      <c r="C19" s="58">
        <f t="shared" si="5"/>
      </c>
      <c r="D19" s="140"/>
      <c r="E19" s="108"/>
      <c r="F19" s="109"/>
      <c r="G19" s="57">
        <f t="shared" si="6"/>
      </c>
      <c r="H19" s="56">
        <f t="shared" si="7"/>
      </c>
      <c r="I19" s="59">
        <f t="shared" si="0"/>
      </c>
      <c r="J19" s="140"/>
      <c r="K19" s="56">
        <f>IF(H19="","",IF(Q19&gt;4,IF(R19=2,H19+I19,IF(R19=3,IF(B19+H19+I19&gt;100,B19+H19+I19-0.5*(B19+H19+I19-100),B19+H19+I19),B19+H19+I19)),B19+H19+I19))</f>
      </c>
      <c r="L19" s="58">
        <f t="shared" si="2"/>
      </c>
      <c r="M19" s="140"/>
      <c r="N19" s="108"/>
      <c r="O19" s="59">
        <f t="shared" si="8"/>
      </c>
      <c r="Q19" s="114"/>
      <c r="R19" s="114"/>
      <c r="S19" s="112">
        <v>10</v>
      </c>
      <c r="T19" s="112">
        <f t="shared" si="3"/>
        <v>0</v>
      </c>
    </row>
    <row r="20" spans="1:15" ht="15">
      <c r="A20" s="110"/>
      <c r="B20" s="111"/>
      <c r="C20" s="111"/>
      <c r="D20" s="111"/>
      <c r="E20" s="111"/>
      <c r="F20" s="110"/>
      <c r="G20" s="110"/>
      <c r="H20" s="110"/>
      <c r="I20" s="110"/>
      <c r="J20" s="110"/>
      <c r="K20" s="110"/>
      <c r="L20" s="110"/>
      <c r="M20" s="110"/>
      <c r="N20" s="110"/>
      <c r="O20" s="110"/>
    </row>
    <row r="21" spans="1:15" ht="15" customHeight="1">
      <c r="A21" s="158" t="s">
        <v>26</v>
      </c>
      <c r="B21" s="158"/>
      <c r="C21" s="158"/>
      <c r="D21" s="158"/>
      <c r="E21" s="158"/>
      <c r="F21" s="158"/>
      <c r="G21" s="158"/>
      <c r="H21" s="158"/>
      <c r="I21" s="158"/>
      <c r="J21" s="158"/>
      <c r="K21" s="158"/>
      <c r="L21" s="158"/>
      <c r="M21" s="158"/>
      <c r="N21" s="158"/>
      <c r="O21" s="158"/>
    </row>
    <row r="22" spans="1:15" ht="15" customHeight="1">
      <c r="A22" s="158"/>
      <c r="B22" s="158"/>
      <c r="C22" s="158"/>
      <c r="D22" s="158"/>
      <c r="E22" s="158"/>
      <c r="F22" s="158"/>
      <c r="G22" s="158"/>
      <c r="H22" s="158"/>
      <c r="I22" s="158"/>
      <c r="J22" s="158"/>
      <c r="K22" s="158"/>
      <c r="L22" s="158"/>
      <c r="M22" s="158"/>
      <c r="N22" s="158"/>
      <c r="O22" s="158"/>
    </row>
    <row r="23" spans="1:15" ht="15" customHeight="1">
      <c r="A23" s="158"/>
      <c r="B23" s="158"/>
      <c r="C23" s="158"/>
      <c r="D23" s="158"/>
      <c r="E23" s="158"/>
      <c r="F23" s="158"/>
      <c r="G23" s="158"/>
      <c r="H23" s="158"/>
      <c r="I23" s="158"/>
      <c r="J23" s="158"/>
      <c r="K23" s="158"/>
      <c r="L23" s="158"/>
      <c r="M23" s="158"/>
      <c r="N23" s="158"/>
      <c r="O23" s="158"/>
    </row>
    <row r="24" spans="1:15" ht="15" customHeight="1">
      <c r="A24" s="158"/>
      <c r="B24" s="158"/>
      <c r="C24" s="158"/>
      <c r="D24" s="158"/>
      <c r="E24" s="158"/>
      <c r="F24" s="158"/>
      <c r="G24" s="158"/>
      <c r="H24" s="158"/>
      <c r="I24" s="158"/>
      <c r="J24" s="158"/>
      <c r="K24" s="158"/>
      <c r="L24" s="158"/>
      <c r="M24" s="158"/>
      <c r="N24" s="158"/>
      <c r="O24" s="158"/>
    </row>
    <row r="25" spans="1:15" ht="15" customHeight="1">
      <c r="A25" s="158"/>
      <c r="B25" s="158"/>
      <c r="C25" s="158"/>
      <c r="D25" s="158"/>
      <c r="E25" s="158"/>
      <c r="F25" s="158"/>
      <c r="G25" s="158"/>
      <c r="H25" s="158"/>
      <c r="I25" s="158"/>
      <c r="J25" s="158"/>
      <c r="K25" s="158"/>
      <c r="L25" s="158"/>
      <c r="M25" s="158"/>
      <c r="N25" s="158"/>
      <c r="O25" s="158"/>
    </row>
    <row r="26" spans="1:15" ht="15" customHeight="1">
      <c r="A26" s="158"/>
      <c r="B26" s="158"/>
      <c r="C26" s="158"/>
      <c r="D26" s="158"/>
      <c r="E26" s="158"/>
      <c r="F26" s="158"/>
      <c r="G26" s="158"/>
      <c r="H26" s="158"/>
      <c r="I26" s="158"/>
      <c r="J26" s="158"/>
      <c r="K26" s="158"/>
      <c r="L26" s="158"/>
      <c r="M26" s="158"/>
      <c r="N26" s="158"/>
      <c r="O26" s="158"/>
    </row>
    <row r="27" spans="1:15" ht="15" customHeight="1">
      <c r="A27" s="158"/>
      <c r="B27" s="158"/>
      <c r="C27" s="158"/>
      <c r="D27" s="158"/>
      <c r="E27" s="158"/>
      <c r="F27" s="158"/>
      <c r="G27" s="158"/>
      <c r="H27" s="158"/>
      <c r="I27" s="158"/>
      <c r="J27" s="158"/>
      <c r="K27" s="158"/>
      <c r="L27" s="158"/>
      <c r="M27" s="158"/>
      <c r="N27" s="158"/>
      <c r="O27" s="158"/>
    </row>
    <row r="28" spans="1:15" ht="15" customHeight="1">
      <c r="A28" s="158"/>
      <c r="B28" s="158"/>
      <c r="C28" s="158"/>
      <c r="D28" s="158"/>
      <c r="E28" s="158"/>
      <c r="F28" s="158"/>
      <c r="G28" s="158"/>
      <c r="H28" s="158"/>
      <c r="I28" s="158"/>
      <c r="J28" s="158"/>
      <c r="K28" s="158"/>
      <c r="L28" s="158"/>
      <c r="M28" s="158"/>
      <c r="N28" s="158"/>
      <c r="O28" s="158"/>
    </row>
    <row r="29" spans="1:15" ht="15" customHeight="1">
      <c r="A29" s="158"/>
      <c r="B29" s="158"/>
      <c r="C29" s="158"/>
      <c r="D29" s="158"/>
      <c r="E29" s="158"/>
      <c r="F29" s="158"/>
      <c r="G29" s="158"/>
      <c r="H29" s="158"/>
      <c r="I29" s="158"/>
      <c r="J29" s="158"/>
      <c r="K29" s="158"/>
      <c r="L29" s="158"/>
      <c r="M29" s="158"/>
      <c r="N29" s="158"/>
      <c r="O29" s="158"/>
    </row>
    <row r="30" spans="1:15" ht="15" customHeight="1">
      <c r="A30" s="158"/>
      <c r="B30" s="158"/>
      <c r="C30" s="158"/>
      <c r="D30" s="158"/>
      <c r="E30" s="158"/>
      <c r="F30" s="158"/>
      <c r="G30" s="158"/>
      <c r="H30" s="158"/>
      <c r="I30" s="158"/>
      <c r="J30" s="158"/>
      <c r="K30" s="158"/>
      <c r="L30" s="158"/>
      <c r="M30" s="158"/>
      <c r="N30" s="158"/>
      <c r="O30" s="158"/>
    </row>
    <row r="31" spans="1:15" ht="15" customHeight="1" hidden="1">
      <c r="A31" s="87"/>
      <c r="B31" s="87"/>
      <c r="C31" s="87"/>
      <c r="D31" s="87"/>
      <c r="E31" s="87"/>
      <c r="F31" s="87"/>
      <c r="G31" s="87"/>
      <c r="H31" s="87"/>
      <c r="I31" s="87"/>
      <c r="J31" s="87"/>
      <c r="K31" s="87"/>
      <c r="L31" s="87"/>
      <c r="M31" s="87"/>
      <c r="N31" s="87"/>
      <c r="O31" s="87"/>
    </row>
    <row r="32" spans="1:15" ht="15" customHeight="1" hidden="1">
      <c r="A32" s="87"/>
      <c r="B32" s="87"/>
      <c r="C32" s="87"/>
      <c r="D32" s="87"/>
      <c r="E32" s="87"/>
      <c r="F32" s="87"/>
      <c r="G32" s="87"/>
      <c r="H32" s="87"/>
      <c r="I32" s="87"/>
      <c r="J32" s="87"/>
      <c r="K32" s="87"/>
      <c r="L32" s="87"/>
      <c r="M32" s="87"/>
      <c r="N32" s="87"/>
      <c r="O32" s="87"/>
    </row>
    <row r="33" spans="1:15" ht="15" customHeight="1" hidden="1">
      <c r="A33" s="87"/>
      <c r="B33" s="87"/>
      <c r="C33" s="87"/>
      <c r="D33" s="87"/>
      <c r="E33" s="87"/>
      <c r="F33" s="87"/>
      <c r="G33" s="87"/>
      <c r="H33" s="87"/>
      <c r="I33" s="87"/>
      <c r="J33" s="87"/>
      <c r="K33" s="87"/>
      <c r="L33" s="87"/>
      <c r="M33" s="87"/>
      <c r="N33" s="87"/>
      <c r="O33" s="87"/>
    </row>
    <row r="34" spans="1:15" ht="15" customHeight="1" hidden="1">
      <c r="A34" s="87"/>
      <c r="B34" s="87"/>
      <c r="C34" s="87"/>
      <c r="D34" s="87"/>
      <c r="E34" s="87"/>
      <c r="F34" s="87"/>
      <c r="G34" s="87"/>
      <c r="H34" s="87"/>
      <c r="I34" s="87"/>
      <c r="J34" s="87"/>
      <c r="K34" s="87"/>
      <c r="L34" s="87"/>
      <c r="M34" s="87"/>
      <c r="N34" s="87"/>
      <c r="O34" s="87"/>
    </row>
  </sheetData>
  <sheetProtection selectLockedCells="1"/>
  <mergeCells count="11">
    <mergeCell ref="L1:L3"/>
    <mergeCell ref="N1:N3"/>
    <mergeCell ref="A21:O30"/>
    <mergeCell ref="E1:K2"/>
    <mergeCell ref="F4:O6"/>
    <mergeCell ref="B8:C8"/>
    <mergeCell ref="E8:F8"/>
    <mergeCell ref="H8:I8"/>
    <mergeCell ref="K8:L8"/>
    <mergeCell ref="N8:O8"/>
    <mergeCell ref="E5:E6"/>
  </mergeCells>
  <conditionalFormatting sqref="N1:N3">
    <cfRule type="cellIs" priority="2" dxfId="2" operator="equal" stopIfTrue="1">
      <formula>""</formula>
    </cfRule>
  </conditionalFormatting>
  <conditionalFormatting sqref="F4:O6">
    <cfRule type="cellIs" priority="1" dxfId="7" operator="notEqual" stopIfTrue="1">
      <formula>"You begin the week with £20.  You may buy lobster pots for £2 each.  Enter your starting bank balance and the number of pots you own in the first two boxes.  Then choose how many to place in the bay or out at sea.  "</formula>
    </cfRule>
  </conditionalFormatting>
  <dataValidations count="4">
    <dataValidation type="whole" allowBlank="1" showInputMessage="1" showErrorMessage="1" sqref="E10">
      <formula1>0</formula1>
      <formula2>C10</formula2>
    </dataValidation>
    <dataValidation type="whole" allowBlank="1" showInputMessage="1" showErrorMessage="1" sqref="F10">
      <formula1>0</formula1>
      <formula2>C10-E10</formula2>
    </dataValidation>
    <dataValidation type="whole" allowBlank="1" showInputMessage="1" showErrorMessage="1" sqref="N10">
      <formula1>0</formula1>
      <formula2>ROUNDDOWN(K10/IF(Q10&gt;4,IF(R10=4,4,2),2),0)</formula2>
    </dataValidation>
    <dataValidation type="whole" allowBlank="1" showInputMessage="1" showErrorMessage="1" sqref="C10">
      <formula1>0</formula1>
      <formula2>10</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2"/>
  <legacyDrawing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T34"/>
  <sheetViews>
    <sheetView zoomScale="84" zoomScaleNormal="84" zoomScalePageLayoutView="0" workbookViewId="0" topLeftCell="A13">
      <selection activeCell="A21" sqref="A21:O30"/>
    </sheetView>
  </sheetViews>
  <sheetFormatPr defaultColWidth="0" defaultRowHeight="15" customHeight="1" zeroHeight="1"/>
  <cols>
    <col min="1" max="1" width="15.7109375" style="0" bestFit="1" customWidth="1"/>
    <col min="2" max="3" width="10.8515625" style="1" customWidth="1"/>
    <col min="4" max="4" width="0.5625" style="96" customWidth="1"/>
    <col min="5" max="5" width="10.8515625" style="1" customWidth="1"/>
    <col min="6" max="6" width="10.8515625" style="0" customWidth="1"/>
    <col min="7" max="7" width="19.28125" style="0" bestFit="1" customWidth="1"/>
    <col min="8" max="9" width="10.8515625" style="0" customWidth="1"/>
    <col min="10" max="10" width="0.5625" style="97" customWidth="1"/>
    <col min="11" max="11" width="10.8515625" style="0" customWidth="1"/>
    <col min="12" max="12" width="9.57421875" style="0" customWidth="1"/>
    <col min="13" max="13" width="0.9921875" style="97" customWidth="1"/>
    <col min="14" max="14" width="9.57421875" style="0" customWidth="1"/>
    <col min="15" max="15" width="10.00390625" style="0" bestFit="1" customWidth="1"/>
    <col min="16" max="16" width="1.28515625" style="112" customWidth="1"/>
    <col min="17" max="17" width="1.28515625" style="113" customWidth="1"/>
    <col min="18" max="20" width="1.28515625" style="112" customWidth="1"/>
    <col min="21" max="16384" width="3.28125" style="112" hidden="1" customWidth="1"/>
  </cols>
  <sheetData>
    <row r="1" spans="1:15" ht="15">
      <c r="A1" s="110"/>
      <c r="B1" s="111"/>
      <c r="C1" s="111"/>
      <c r="D1" s="111"/>
      <c r="E1" s="192" t="s">
        <v>22</v>
      </c>
      <c r="F1" s="192"/>
      <c r="G1" s="192"/>
      <c r="H1" s="192"/>
      <c r="I1" s="192"/>
      <c r="J1" s="192"/>
      <c r="K1" s="192"/>
      <c r="L1" s="189">
        <f>IF(Q10="","",LOOKUP(MAX(T10:T19),S10:S19,Q10:Q19))</f>
      </c>
      <c r="M1" s="110"/>
      <c r="N1" s="189">
        <f>IF(Q10="","",IF(L1&gt;4,LOOKUP(MAX(T10:T19),S10:S19,R10:R19),""))</f>
      </c>
      <c r="O1" s="110"/>
    </row>
    <row r="2" spans="1:15" ht="15">
      <c r="A2" s="110"/>
      <c r="B2" s="111"/>
      <c r="C2" s="111"/>
      <c r="D2" s="111"/>
      <c r="E2" s="192"/>
      <c r="F2" s="192"/>
      <c r="G2" s="192"/>
      <c r="H2" s="192"/>
      <c r="I2" s="192"/>
      <c r="J2" s="192"/>
      <c r="K2" s="192"/>
      <c r="L2" s="190"/>
      <c r="M2" s="110"/>
      <c r="N2" s="190"/>
      <c r="O2" s="110"/>
    </row>
    <row r="3" spans="1:15" ht="15.75" thickBot="1">
      <c r="A3" s="115" t="s">
        <v>21</v>
      </c>
      <c r="B3" s="116" t="s">
        <v>24</v>
      </c>
      <c r="C3" s="116" t="s">
        <v>25</v>
      </c>
      <c r="D3" s="111"/>
      <c r="E3" s="117" t="s">
        <v>27</v>
      </c>
      <c r="F3" s="110"/>
      <c r="G3" s="110"/>
      <c r="H3" s="110"/>
      <c r="I3" s="110"/>
      <c r="J3" s="110"/>
      <c r="K3" s="110"/>
      <c r="L3" s="191"/>
      <c r="M3" s="110"/>
      <c r="N3" s="191"/>
      <c r="O3" s="110"/>
    </row>
    <row r="4" spans="1:15" ht="21.75" thickBot="1">
      <c r="A4" s="118" t="s">
        <v>0</v>
      </c>
      <c r="B4" s="119" t="s">
        <v>3</v>
      </c>
      <c r="C4" s="120" t="s">
        <v>4</v>
      </c>
      <c r="D4" s="111"/>
      <c r="E4" s="121" t="s">
        <v>30</v>
      </c>
      <c r="F4" s="193" t="str">
        <f>IF(N19="","You begin the week with £20.  You may buy lobster pots for £2 each.  Enter your starting bank balance and the number of pots you own in the first two boxes.  Then choose how many to place in the bay or out at sea.  ","After selling back your remaining lobster pots, you have made a total of £"&amp;K19+L19*2&amp;", which represents a "&amp;IF(K19+L19*2&lt;20,"loss","profit")&amp;" of £"&amp;ABS(20-(K19+L19*2))&amp;", or "&amp;ABS(20-(K19+L19*2))/0.2&amp;"%.")</f>
        <v>You begin the week with £20.  You may buy lobster pots for £2 each.  Enter your starting bank balance and the number of pots you own in the first two boxes.  Then choose how many to place in the bay or out at sea.  </v>
      </c>
      <c r="G4" s="193"/>
      <c r="H4" s="193"/>
      <c r="I4" s="193"/>
      <c r="J4" s="193"/>
      <c r="K4" s="193"/>
      <c r="L4" s="193"/>
      <c r="M4" s="193"/>
      <c r="N4" s="193"/>
      <c r="O4" s="193"/>
    </row>
    <row r="5" spans="1:15" ht="21">
      <c r="A5" s="122" t="s">
        <v>1</v>
      </c>
      <c r="B5" s="123">
        <v>1</v>
      </c>
      <c r="C5" s="124">
        <v>2</v>
      </c>
      <c r="D5" s="111"/>
      <c r="E5" s="197" t="s">
        <v>31</v>
      </c>
      <c r="F5" s="193"/>
      <c r="G5" s="193"/>
      <c r="H5" s="193"/>
      <c r="I5" s="193"/>
      <c r="J5" s="193"/>
      <c r="K5" s="193"/>
      <c r="L5" s="193"/>
      <c r="M5" s="193"/>
      <c r="N5" s="193"/>
      <c r="O5" s="193"/>
    </row>
    <row r="6" spans="1:15" ht="21.75" thickBot="1">
      <c r="A6" s="125" t="s">
        <v>2</v>
      </c>
      <c r="B6" s="126">
        <v>3</v>
      </c>
      <c r="C6" s="127">
        <v>0</v>
      </c>
      <c r="D6" s="111"/>
      <c r="E6" s="198"/>
      <c r="F6" s="193"/>
      <c r="G6" s="193"/>
      <c r="H6" s="193"/>
      <c r="I6" s="193"/>
      <c r="J6" s="193"/>
      <c r="K6" s="193"/>
      <c r="L6" s="193"/>
      <c r="M6" s="193"/>
      <c r="N6" s="193"/>
      <c r="O6" s="193"/>
    </row>
    <row r="7" spans="1:15" ht="15.75" thickBot="1">
      <c r="A7" s="110"/>
      <c r="B7" s="111"/>
      <c r="C7" s="111"/>
      <c r="D7" s="111"/>
      <c r="E7" s="111"/>
      <c r="F7" s="110"/>
      <c r="G7" s="110"/>
      <c r="H7" s="110"/>
      <c r="I7" s="110"/>
      <c r="J7" s="110"/>
      <c r="K7" s="110"/>
      <c r="L7" s="110"/>
      <c r="M7" s="110"/>
      <c r="N7" s="110"/>
      <c r="O7" s="110"/>
    </row>
    <row r="8" spans="1:17" ht="21">
      <c r="A8" s="128"/>
      <c r="B8" s="194" t="s">
        <v>12</v>
      </c>
      <c r="C8" s="195"/>
      <c r="D8" s="129"/>
      <c r="E8" s="195" t="s">
        <v>13</v>
      </c>
      <c r="F8" s="196"/>
      <c r="G8" s="136" t="s">
        <v>17</v>
      </c>
      <c r="H8" s="194" t="s">
        <v>16</v>
      </c>
      <c r="I8" s="195"/>
      <c r="J8" s="129"/>
      <c r="K8" s="195" t="s">
        <v>14</v>
      </c>
      <c r="L8" s="196"/>
      <c r="M8" s="138"/>
      <c r="N8" s="194" t="s">
        <v>19</v>
      </c>
      <c r="O8" s="196"/>
      <c r="Q8" s="113" t="s">
        <v>23</v>
      </c>
    </row>
    <row r="9" spans="1:18" ht="21.75" thickBot="1">
      <c r="A9" s="130" t="s">
        <v>15</v>
      </c>
      <c r="B9" s="131" t="s">
        <v>10</v>
      </c>
      <c r="C9" s="132" t="s">
        <v>11</v>
      </c>
      <c r="D9" s="133"/>
      <c r="E9" s="134" t="s">
        <v>1</v>
      </c>
      <c r="F9" s="135" t="s">
        <v>2</v>
      </c>
      <c r="G9" s="134" t="s">
        <v>18</v>
      </c>
      <c r="H9" s="131" t="s">
        <v>1</v>
      </c>
      <c r="I9" s="132" t="s">
        <v>2</v>
      </c>
      <c r="J9" s="133"/>
      <c r="K9" s="134" t="s">
        <v>10</v>
      </c>
      <c r="L9" s="135" t="s">
        <v>11</v>
      </c>
      <c r="M9" s="139"/>
      <c r="N9" s="131" t="s">
        <v>11</v>
      </c>
      <c r="O9" s="135" t="s">
        <v>20</v>
      </c>
      <c r="Q9" s="114">
        <f ca="1">ROUNDUP(RAND()*6,0)</f>
        <v>4</v>
      </c>
      <c r="R9" s="114">
        <f ca="1">ROUNDUP(RAND()*6,0)</f>
        <v>4</v>
      </c>
    </row>
    <row r="10" spans="1:20" ht="21">
      <c r="A10" s="92" t="s">
        <v>5</v>
      </c>
      <c r="B10" s="98">
        <f>20-C10*2</f>
        <v>20</v>
      </c>
      <c r="C10" s="104"/>
      <c r="D10" s="137"/>
      <c r="E10" s="99"/>
      <c r="F10" s="104"/>
      <c r="G10" s="101">
        <f>IF(Q10="","",IF(Q10&lt;3,"Calm",IF(Q10&lt;5,"Stormy",IF(R10=1,"Pot Thief",IF(R10=2,"Bank Raid",IF(R10=3,"Taxation",IF(R10=4,"Price Hike",IF(R10=5,"Gale","Severe Storm"))))))))</f>
      </c>
      <c r="H10" s="98">
        <f>IF(Q10="","",IF(OR(Q10&lt;3,AND(Q10&gt;4,R10&lt;5)),E10*$B$5,IF(AND(Q10&gt;4,R10=5),IF((-1)^E10=-1,E10-1,E10)*0.5*$C$5,IF(AND(Q10&gt;4,R10=6),0,E10*$C$5))))</f>
      </c>
      <c r="I10" s="91">
        <f aca="true" t="shared" si="0" ref="I10:I19">IF(Q10="","",IF(Q10&lt;3,F10*$B$6,IF(Q10&lt;5,0,IF(R10&lt;5,F10*$B$6,0))))</f>
      </c>
      <c r="J10" s="137"/>
      <c r="K10" s="98">
        <f aca="true" t="shared" si="1" ref="K10:K16">IF(H10="","",IF(Q10&gt;4,IF(R10=2,H10+I10,IF(R10=3,IF(B10+H10+I10&gt;100,B10+H10+I10-0.5*(B10+H10+I10-100),B10+H10+I10),B10+H10+I10)),B10+H10+I10))</f>
      </c>
      <c r="L10" s="103">
        <f aca="true" t="shared" si="2" ref="L10:L19">IF(Q10="","",C10-IF(Q10&lt;3,0,IF(Q10&lt;5,F10,IF(R10=1,C10-E10-F10,IF(R10=5,F10+ROUNDDOWN(E10/2,0),IF(R10=6,F10+E10,0))))))</f>
      </c>
      <c r="M10" s="137"/>
      <c r="N10" s="99"/>
      <c r="O10" s="91">
        <f>IF(N10="","",N10*2*IF(Q10&gt;4,IF(R10=4,2,1),1))</f>
      </c>
      <c r="Q10" s="114"/>
      <c r="R10" s="114"/>
      <c r="S10" s="112">
        <v>1</v>
      </c>
      <c r="T10" s="112">
        <f>S10*IF(Q10="",0,1)</f>
        <v>0</v>
      </c>
    </row>
    <row r="11" spans="1:20" ht="21">
      <c r="A11" s="93" t="s">
        <v>6</v>
      </c>
      <c r="B11" s="52">
        <f>IF(O10="","",K10-O10)</f>
      </c>
      <c r="C11" s="54">
        <f>IF(O10="","",L10+N10)</f>
      </c>
      <c r="D11" s="137"/>
      <c r="E11" s="106"/>
      <c r="F11" s="107"/>
      <c r="G11" s="53">
        <f>IF(Q11="","",IF(Q11&lt;3,"Calm",IF(Q11&lt;5,"Stormy",IF(R11=1,"Pot Thief",IF(R11=2,"Bank Raid",IF(R11=3,"Taxation",IF(R11=4,"Price Hike",IF(R11=5,"Gale","Severe Storm"))))))))</f>
      </c>
      <c r="H11" s="52">
        <f>IF(Q11="","",IF(OR(Q11&lt;3,AND(Q11&gt;4,R11&lt;5)),E11*$B$5,IF(AND(Q11&gt;4,R11=5),IF((-1)^E11=-1,E11-1,E11)*0.5*$C$5,IF(AND(Q11&gt;4,R11=6),0,E11*$C$5))))</f>
      </c>
      <c r="I11" s="55">
        <f t="shared" si="0"/>
      </c>
      <c r="J11" s="137"/>
      <c r="K11" s="52">
        <f t="shared" si="1"/>
      </c>
      <c r="L11" s="54">
        <f t="shared" si="2"/>
      </c>
      <c r="M11" s="137"/>
      <c r="N11" s="106"/>
      <c r="O11" s="55">
        <f>IF(N11="","",N11*2*IF(Q11&gt;4,IF(R11=4,2,1),1))</f>
      </c>
      <c r="Q11" s="114"/>
      <c r="R11" s="114"/>
      <c r="S11" s="112">
        <v>2</v>
      </c>
      <c r="T11" s="112">
        <f aca="true" t="shared" si="3" ref="T11:T19">S11*IF(Q11="",0,1)</f>
        <v>0</v>
      </c>
    </row>
    <row r="12" spans="1:20" ht="21">
      <c r="A12" s="94" t="s">
        <v>7</v>
      </c>
      <c r="B12" s="88">
        <f aca="true" t="shared" si="4" ref="B12:B19">IF(O11="","",K11-O11)</f>
      </c>
      <c r="C12" s="90">
        <f aca="true" t="shared" si="5" ref="C12:C19">IF(O11="","",L11+N11)</f>
      </c>
      <c r="D12" s="137"/>
      <c r="E12" s="100"/>
      <c r="F12" s="105"/>
      <c r="G12" s="89">
        <f aca="true" t="shared" si="6" ref="G12:G19">IF(Q12="","",IF(Q12&lt;3,"Calm",IF(Q12&lt;5,"Stormy",IF(R12=1,"Pot Thief",IF(R12=2,"Bank Raid",IF(R12=3,"Taxation",IF(R12=4,"Price Hike",IF(R12=5,"Gale","Severe Storm"))))))))</f>
      </c>
      <c r="H12" s="88">
        <f aca="true" t="shared" si="7" ref="H12:H19">IF(Q12="","",IF(OR(Q12&lt;3,AND(Q12&gt;4,R12&lt;5)),E12*$B$5,IF(AND(Q12&gt;4,R12=5),IF((-1)^E12=-1,E12-1,E12)*0.5*$C$5,IF(AND(Q12&gt;4,R12=6),0,E12*$C$5))))</f>
      </c>
      <c r="I12" s="102">
        <f t="shared" si="0"/>
      </c>
      <c r="J12" s="137"/>
      <c r="K12" s="88">
        <f t="shared" si="1"/>
      </c>
      <c r="L12" s="90">
        <f t="shared" si="2"/>
      </c>
      <c r="M12" s="137"/>
      <c r="N12" s="100"/>
      <c r="O12" s="102">
        <f aca="true" t="shared" si="8" ref="O12:O19">IF(N12="","",N12*2*IF(Q12&gt;4,IF(R12=4,2,1),1))</f>
      </c>
      <c r="Q12" s="114"/>
      <c r="R12" s="114"/>
      <c r="S12" s="112">
        <v>3</v>
      </c>
      <c r="T12" s="112">
        <f t="shared" si="3"/>
        <v>0</v>
      </c>
    </row>
    <row r="13" spans="1:20" ht="21">
      <c r="A13" s="93" t="s">
        <v>8</v>
      </c>
      <c r="B13" s="52">
        <f t="shared" si="4"/>
      </c>
      <c r="C13" s="54">
        <f t="shared" si="5"/>
      </c>
      <c r="D13" s="137"/>
      <c r="E13" s="106"/>
      <c r="F13" s="107"/>
      <c r="G13" s="53">
        <f t="shared" si="6"/>
      </c>
      <c r="H13" s="52">
        <f t="shared" si="7"/>
      </c>
      <c r="I13" s="55">
        <f t="shared" si="0"/>
      </c>
      <c r="J13" s="137"/>
      <c r="K13" s="52">
        <f t="shared" si="1"/>
      </c>
      <c r="L13" s="54">
        <f t="shared" si="2"/>
      </c>
      <c r="M13" s="137"/>
      <c r="N13" s="106"/>
      <c r="O13" s="55">
        <f t="shared" si="8"/>
      </c>
      <c r="Q13" s="114"/>
      <c r="R13" s="114"/>
      <c r="S13" s="112">
        <v>4</v>
      </c>
      <c r="T13" s="112">
        <f t="shared" si="3"/>
        <v>0</v>
      </c>
    </row>
    <row r="14" spans="1:20" ht="21">
      <c r="A14" s="94" t="s">
        <v>9</v>
      </c>
      <c r="B14" s="88">
        <f t="shared" si="4"/>
      </c>
      <c r="C14" s="90">
        <f t="shared" si="5"/>
      </c>
      <c r="D14" s="137"/>
      <c r="E14" s="100"/>
      <c r="F14" s="105"/>
      <c r="G14" s="89">
        <f t="shared" si="6"/>
      </c>
      <c r="H14" s="88">
        <f t="shared" si="7"/>
      </c>
      <c r="I14" s="102">
        <f t="shared" si="0"/>
      </c>
      <c r="J14" s="137"/>
      <c r="K14" s="88">
        <f t="shared" si="1"/>
      </c>
      <c r="L14" s="90">
        <f t="shared" si="2"/>
      </c>
      <c r="M14" s="137"/>
      <c r="N14" s="100"/>
      <c r="O14" s="102">
        <f t="shared" si="8"/>
      </c>
      <c r="Q14" s="114"/>
      <c r="R14" s="114"/>
      <c r="S14" s="112">
        <v>5</v>
      </c>
      <c r="T14" s="112">
        <f t="shared" si="3"/>
        <v>0</v>
      </c>
    </row>
    <row r="15" spans="1:20" ht="21">
      <c r="A15" s="93" t="s">
        <v>5</v>
      </c>
      <c r="B15" s="52">
        <f t="shared" si="4"/>
      </c>
      <c r="C15" s="54">
        <f t="shared" si="5"/>
      </c>
      <c r="D15" s="137"/>
      <c r="E15" s="106"/>
      <c r="F15" s="107"/>
      <c r="G15" s="53">
        <f t="shared" si="6"/>
      </c>
      <c r="H15" s="52">
        <f t="shared" si="7"/>
      </c>
      <c r="I15" s="55">
        <f t="shared" si="0"/>
      </c>
      <c r="J15" s="137"/>
      <c r="K15" s="52">
        <f t="shared" si="1"/>
      </c>
      <c r="L15" s="54">
        <f t="shared" si="2"/>
      </c>
      <c r="M15" s="137"/>
      <c r="N15" s="106"/>
      <c r="O15" s="55">
        <f t="shared" si="8"/>
      </c>
      <c r="Q15" s="114"/>
      <c r="R15" s="114"/>
      <c r="S15" s="112">
        <v>6</v>
      </c>
      <c r="T15" s="112">
        <f>S15*IF(Q15="",0,1)</f>
        <v>0</v>
      </c>
    </row>
    <row r="16" spans="1:20" ht="21">
      <c r="A16" s="94" t="s">
        <v>6</v>
      </c>
      <c r="B16" s="88">
        <f t="shared" si="4"/>
      </c>
      <c r="C16" s="90">
        <f t="shared" si="5"/>
      </c>
      <c r="D16" s="137"/>
      <c r="E16" s="100"/>
      <c r="F16" s="105"/>
      <c r="G16" s="89">
        <f t="shared" si="6"/>
      </c>
      <c r="H16" s="88">
        <f t="shared" si="7"/>
      </c>
      <c r="I16" s="102">
        <f t="shared" si="0"/>
      </c>
      <c r="J16" s="137"/>
      <c r="K16" s="88">
        <f t="shared" si="1"/>
      </c>
      <c r="L16" s="90">
        <f t="shared" si="2"/>
      </c>
      <c r="M16" s="137"/>
      <c r="N16" s="100"/>
      <c r="O16" s="102">
        <f t="shared" si="8"/>
      </c>
      <c r="Q16" s="114"/>
      <c r="R16" s="114"/>
      <c r="S16" s="112">
        <v>7</v>
      </c>
      <c r="T16" s="112">
        <f t="shared" si="3"/>
        <v>0</v>
      </c>
    </row>
    <row r="17" spans="1:20" ht="21">
      <c r="A17" s="93" t="s">
        <v>7</v>
      </c>
      <c r="B17" s="52">
        <f t="shared" si="4"/>
      </c>
      <c r="C17" s="54">
        <f t="shared" si="5"/>
      </c>
      <c r="D17" s="137"/>
      <c r="E17" s="106"/>
      <c r="F17" s="107"/>
      <c r="G17" s="53">
        <f t="shared" si="6"/>
      </c>
      <c r="H17" s="52">
        <f t="shared" si="7"/>
      </c>
      <c r="I17" s="55">
        <f t="shared" si="0"/>
      </c>
      <c r="J17" s="137"/>
      <c r="K17" s="52">
        <f>IF(H17="","",IF(Q17&gt;4,IF(R17=2,H17+I17,IF(R17=3,IF(B17+H17+I17&gt;100,B17+H17+I17-0.5*(B17+H17+I17-100),B17+H17+I17),B17+H17+I17)),B17+H17+I17))</f>
      </c>
      <c r="L17" s="54">
        <f t="shared" si="2"/>
      </c>
      <c r="M17" s="137"/>
      <c r="N17" s="106"/>
      <c r="O17" s="55">
        <f t="shared" si="8"/>
      </c>
      <c r="Q17" s="114"/>
      <c r="R17" s="114"/>
      <c r="S17" s="112">
        <v>8</v>
      </c>
      <c r="T17" s="112">
        <f t="shared" si="3"/>
        <v>0</v>
      </c>
    </row>
    <row r="18" spans="1:20" ht="21">
      <c r="A18" s="94" t="s">
        <v>8</v>
      </c>
      <c r="B18" s="88">
        <f t="shared" si="4"/>
      </c>
      <c r="C18" s="90">
        <f t="shared" si="5"/>
      </c>
      <c r="D18" s="137"/>
      <c r="E18" s="100"/>
      <c r="F18" s="105"/>
      <c r="G18" s="89">
        <f t="shared" si="6"/>
      </c>
      <c r="H18" s="88">
        <f t="shared" si="7"/>
      </c>
      <c r="I18" s="102">
        <f t="shared" si="0"/>
      </c>
      <c r="J18" s="137"/>
      <c r="K18" s="88">
        <f>IF(H18="","",IF(Q18&gt;4,IF(R18=2,H18+I18,IF(R18=3,IF(B18+H18+I18&gt;100,B18+H18+I18-0.5*(B18+H18+I18-100),B18+H18+I18),B18+H18+I18)),B18+H18+I18))</f>
      </c>
      <c r="L18" s="90">
        <f t="shared" si="2"/>
      </c>
      <c r="M18" s="137"/>
      <c r="N18" s="100"/>
      <c r="O18" s="102">
        <f t="shared" si="8"/>
      </c>
      <c r="Q18" s="114"/>
      <c r="R18" s="114"/>
      <c r="S18" s="112">
        <v>9</v>
      </c>
      <c r="T18" s="112">
        <f t="shared" si="3"/>
        <v>0</v>
      </c>
    </row>
    <row r="19" spans="1:20" ht="21.75" thickBot="1">
      <c r="A19" s="95" t="s">
        <v>9</v>
      </c>
      <c r="B19" s="56">
        <f t="shared" si="4"/>
      </c>
      <c r="C19" s="58">
        <f t="shared" si="5"/>
      </c>
      <c r="D19" s="140"/>
      <c r="E19" s="108"/>
      <c r="F19" s="109"/>
      <c r="G19" s="57">
        <f t="shared" si="6"/>
      </c>
      <c r="H19" s="56">
        <f t="shared" si="7"/>
      </c>
      <c r="I19" s="59">
        <f t="shared" si="0"/>
      </c>
      <c r="J19" s="140"/>
      <c r="K19" s="56">
        <f>IF(H19="","",IF(Q19&gt;4,IF(R19=2,H19+I19,IF(R19=3,IF(B19+H19+I19&gt;100,B19+H19+I19-0.5*(B19+H19+I19-100),B19+H19+I19),B19+H19+I19)),B19+H19+I19))</f>
      </c>
      <c r="L19" s="58">
        <f t="shared" si="2"/>
      </c>
      <c r="M19" s="140"/>
      <c r="N19" s="108"/>
      <c r="O19" s="59">
        <f t="shared" si="8"/>
      </c>
      <c r="Q19" s="114"/>
      <c r="R19" s="114"/>
      <c r="S19" s="112">
        <v>10</v>
      </c>
      <c r="T19" s="112">
        <f t="shared" si="3"/>
        <v>0</v>
      </c>
    </row>
    <row r="20" spans="1:15" ht="15">
      <c r="A20" s="110"/>
      <c r="B20" s="111"/>
      <c r="C20" s="111"/>
      <c r="D20" s="111"/>
      <c r="E20" s="111"/>
      <c r="F20" s="110"/>
      <c r="G20" s="110"/>
      <c r="H20" s="110"/>
      <c r="I20" s="110"/>
      <c r="J20" s="110"/>
      <c r="K20" s="110"/>
      <c r="L20" s="110"/>
      <c r="M20" s="110"/>
      <c r="N20" s="110"/>
      <c r="O20" s="110"/>
    </row>
    <row r="21" spans="1:15" ht="15" customHeight="1">
      <c r="A21" s="158" t="s">
        <v>26</v>
      </c>
      <c r="B21" s="158"/>
      <c r="C21" s="158"/>
      <c r="D21" s="158"/>
      <c r="E21" s="158"/>
      <c r="F21" s="158"/>
      <c r="G21" s="158"/>
      <c r="H21" s="158"/>
      <c r="I21" s="158"/>
      <c r="J21" s="158"/>
      <c r="K21" s="158"/>
      <c r="L21" s="158"/>
      <c r="M21" s="158"/>
      <c r="N21" s="158"/>
      <c r="O21" s="158"/>
    </row>
    <row r="22" spans="1:15" ht="15" customHeight="1">
      <c r="A22" s="158"/>
      <c r="B22" s="158"/>
      <c r="C22" s="158"/>
      <c r="D22" s="158"/>
      <c r="E22" s="158"/>
      <c r="F22" s="158"/>
      <c r="G22" s="158"/>
      <c r="H22" s="158"/>
      <c r="I22" s="158"/>
      <c r="J22" s="158"/>
      <c r="K22" s="158"/>
      <c r="L22" s="158"/>
      <c r="M22" s="158"/>
      <c r="N22" s="158"/>
      <c r="O22" s="158"/>
    </row>
    <row r="23" spans="1:15" ht="15" customHeight="1">
      <c r="A23" s="158"/>
      <c r="B23" s="158"/>
      <c r="C23" s="158"/>
      <c r="D23" s="158"/>
      <c r="E23" s="158"/>
      <c r="F23" s="158"/>
      <c r="G23" s="158"/>
      <c r="H23" s="158"/>
      <c r="I23" s="158"/>
      <c r="J23" s="158"/>
      <c r="K23" s="158"/>
      <c r="L23" s="158"/>
      <c r="M23" s="158"/>
      <c r="N23" s="158"/>
      <c r="O23" s="158"/>
    </row>
    <row r="24" spans="1:15" ht="15" customHeight="1">
      <c r="A24" s="158"/>
      <c r="B24" s="158"/>
      <c r="C24" s="158"/>
      <c r="D24" s="158"/>
      <c r="E24" s="158"/>
      <c r="F24" s="158"/>
      <c r="G24" s="158"/>
      <c r="H24" s="158"/>
      <c r="I24" s="158"/>
      <c r="J24" s="158"/>
      <c r="K24" s="158"/>
      <c r="L24" s="158"/>
      <c r="M24" s="158"/>
      <c r="N24" s="158"/>
      <c r="O24" s="158"/>
    </row>
    <row r="25" spans="1:15" ht="15" customHeight="1">
      <c r="A25" s="158"/>
      <c r="B25" s="158"/>
      <c r="C25" s="158"/>
      <c r="D25" s="158"/>
      <c r="E25" s="158"/>
      <c r="F25" s="158"/>
      <c r="G25" s="158"/>
      <c r="H25" s="158"/>
      <c r="I25" s="158"/>
      <c r="J25" s="158"/>
      <c r="K25" s="158"/>
      <c r="L25" s="158"/>
      <c r="M25" s="158"/>
      <c r="N25" s="158"/>
      <c r="O25" s="158"/>
    </row>
    <row r="26" spans="1:15" ht="15" customHeight="1">
      <c r="A26" s="158"/>
      <c r="B26" s="158"/>
      <c r="C26" s="158"/>
      <c r="D26" s="158"/>
      <c r="E26" s="158"/>
      <c r="F26" s="158"/>
      <c r="G26" s="158"/>
      <c r="H26" s="158"/>
      <c r="I26" s="158"/>
      <c r="J26" s="158"/>
      <c r="K26" s="158"/>
      <c r="L26" s="158"/>
      <c r="M26" s="158"/>
      <c r="N26" s="158"/>
      <c r="O26" s="158"/>
    </row>
    <row r="27" spans="1:15" ht="15" customHeight="1">
      <c r="A27" s="158"/>
      <c r="B27" s="158"/>
      <c r="C27" s="158"/>
      <c r="D27" s="158"/>
      <c r="E27" s="158"/>
      <c r="F27" s="158"/>
      <c r="G27" s="158"/>
      <c r="H27" s="158"/>
      <c r="I27" s="158"/>
      <c r="J27" s="158"/>
      <c r="K27" s="158"/>
      <c r="L27" s="158"/>
      <c r="M27" s="158"/>
      <c r="N27" s="158"/>
      <c r="O27" s="158"/>
    </row>
    <row r="28" spans="1:15" ht="15" customHeight="1">
      <c r="A28" s="158"/>
      <c r="B28" s="158"/>
      <c r="C28" s="158"/>
      <c r="D28" s="158"/>
      <c r="E28" s="158"/>
      <c r="F28" s="158"/>
      <c r="G28" s="158"/>
      <c r="H28" s="158"/>
      <c r="I28" s="158"/>
      <c r="J28" s="158"/>
      <c r="K28" s="158"/>
      <c r="L28" s="158"/>
      <c r="M28" s="158"/>
      <c r="N28" s="158"/>
      <c r="O28" s="158"/>
    </row>
    <row r="29" spans="1:15" ht="15" customHeight="1">
      <c r="A29" s="158"/>
      <c r="B29" s="158"/>
      <c r="C29" s="158"/>
      <c r="D29" s="158"/>
      <c r="E29" s="158"/>
      <c r="F29" s="158"/>
      <c r="G29" s="158"/>
      <c r="H29" s="158"/>
      <c r="I29" s="158"/>
      <c r="J29" s="158"/>
      <c r="K29" s="158"/>
      <c r="L29" s="158"/>
      <c r="M29" s="158"/>
      <c r="N29" s="158"/>
      <c r="O29" s="158"/>
    </row>
    <row r="30" spans="1:15" ht="15" customHeight="1">
      <c r="A30" s="158"/>
      <c r="B30" s="158"/>
      <c r="C30" s="158"/>
      <c r="D30" s="158"/>
      <c r="E30" s="158"/>
      <c r="F30" s="158"/>
      <c r="G30" s="158"/>
      <c r="H30" s="158"/>
      <c r="I30" s="158"/>
      <c r="J30" s="158"/>
      <c r="K30" s="158"/>
      <c r="L30" s="158"/>
      <c r="M30" s="158"/>
      <c r="N30" s="158"/>
      <c r="O30" s="158"/>
    </row>
    <row r="31" spans="1:15" ht="15" customHeight="1" hidden="1">
      <c r="A31" s="87"/>
      <c r="B31" s="87"/>
      <c r="C31" s="87"/>
      <c r="D31" s="87"/>
      <c r="E31" s="87"/>
      <c r="F31" s="87"/>
      <c r="G31" s="87"/>
      <c r="H31" s="87"/>
      <c r="I31" s="87"/>
      <c r="J31" s="87"/>
      <c r="K31" s="87"/>
      <c r="L31" s="87"/>
      <c r="M31" s="87"/>
      <c r="N31" s="87"/>
      <c r="O31" s="87"/>
    </row>
    <row r="32" spans="1:15" ht="15" customHeight="1" hidden="1">
      <c r="A32" s="87"/>
      <c r="B32" s="87"/>
      <c r="C32" s="87"/>
      <c r="D32" s="87"/>
      <c r="E32" s="87"/>
      <c r="F32" s="87"/>
      <c r="G32" s="87"/>
      <c r="H32" s="87"/>
      <c r="I32" s="87"/>
      <c r="J32" s="87"/>
      <c r="K32" s="87"/>
      <c r="L32" s="87"/>
      <c r="M32" s="87"/>
      <c r="N32" s="87"/>
      <c r="O32" s="87"/>
    </row>
    <row r="33" spans="1:15" ht="15" customHeight="1" hidden="1">
      <c r="A33" s="87"/>
      <c r="B33" s="87"/>
      <c r="C33" s="87"/>
      <c r="D33" s="87"/>
      <c r="E33" s="87"/>
      <c r="F33" s="87"/>
      <c r="G33" s="87"/>
      <c r="H33" s="87"/>
      <c r="I33" s="87"/>
      <c r="J33" s="87"/>
      <c r="K33" s="87"/>
      <c r="L33" s="87"/>
      <c r="M33" s="87"/>
      <c r="N33" s="87"/>
      <c r="O33" s="87"/>
    </row>
    <row r="34" spans="1:15" ht="15" customHeight="1" hidden="1">
      <c r="A34" s="87"/>
      <c r="B34" s="87"/>
      <c r="C34" s="87"/>
      <c r="D34" s="87"/>
      <c r="E34" s="87"/>
      <c r="F34" s="87"/>
      <c r="G34" s="87"/>
      <c r="H34" s="87"/>
      <c r="I34" s="87"/>
      <c r="J34" s="87"/>
      <c r="K34" s="87"/>
      <c r="L34" s="87"/>
      <c r="M34" s="87"/>
      <c r="N34" s="87"/>
      <c r="O34" s="87"/>
    </row>
  </sheetData>
  <sheetProtection selectLockedCells="1"/>
  <mergeCells count="11">
    <mergeCell ref="H8:I8"/>
    <mergeCell ref="K8:L8"/>
    <mergeCell ref="N8:O8"/>
    <mergeCell ref="A21:O30"/>
    <mergeCell ref="E1:K2"/>
    <mergeCell ref="L1:L3"/>
    <mergeCell ref="N1:N3"/>
    <mergeCell ref="F4:O6"/>
    <mergeCell ref="E5:E6"/>
    <mergeCell ref="B8:C8"/>
    <mergeCell ref="E8:F8"/>
  </mergeCells>
  <conditionalFormatting sqref="N1:N3">
    <cfRule type="cellIs" priority="2" dxfId="2" operator="equal" stopIfTrue="1">
      <formula>""</formula>
    </cfRule>
  </conditionalFormatting>
  <conditionalFormatting sqref="F4:O6">
    <cfRule type="cellIs" priority="1" dxfId="7" operator="notEqual" stopIfTrue="1">
      <formula>"You begin the week with £20.  You may buy lobster pots for £2 each.  Enter your starting bank balance and the number of pots you own in the first two boxes.  Then choose how many to place in the bay or out at sea.  "</formula>
    </cfRule>
  </conditionalFormatting>
  <dataValidations count="4">
    <dataValidation type="whole" allowBlank="1" showInputMessage="1" showErrorMessage="1" sqref="C10">
      <formula1>0</formula1>
      <formula2>10</formula2>
    </dataValidation>
    <dataValidation type="whole" allowBlank="1" showInputMessage="1" showErrorMessage="1" sqref="N10">
      <formula1>0</formula1>
      <formula2>ROUNDDOWN(K10/IF(Q10&gt;4,IF(R10=4,4,2),2),0)</formula2>
    </dataValidation>
    <dataValidation type="whole" allowBlank="1" showInputMessage="1" showErrorMessage="1" sqref="F10">
      <formula1>0</formula1>
      <formula2>C10-E10</formula2>
    </dataValidation>
    <dataValidation type="whole" allowBlank="1" showInputMessage="1" showErrorMessage="1" sqref="E10">
      <formula1>0</formula1>
      <formula2>C10</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2"/>
  <legacyDrawing r:id="rId1"/>
</worksheet>
</file>

<file path=xl/worksheets/sheet6.xml><?xml version="1.0" encoding="utf-8"?>
<worksheet xmlns="http://schemas.openxmlformats.org/spreadsheetml/2006/main" xmlns:r="http://schemas.openxmlformats.org/officeDocument/2006/relationships">
  <sheetPr codeName="Sheet7">
    <pageSetUpPr fitToPage="1"/>
  </sheetPr>
  <dimension ref="A1:T34"/>
  <sheetViews>
    <sheetView zoomScale="84" zoomScaleNormal="84" zoomScalePageLayoutView="0" workbookViewId="0" topLeftCell="A1">
      <selection activeCell="C10" sqref="C10"/>
    </sheetView>
  </sheetViews>
  <sheetFormatPr defaultColWidth="0" defaultRowHeight="15" customHeight="1" zeroHeight="1"/>
  <cols>
    <col min="1" max="1" width="15.7109375" style="0" bestFit="1" customWidth="1"/>
    <col min="2" max="3" width="10.8515625" style="1" customWidth="1"/>
    <col min="4" max="4" width="0.5625" style="96" customWidth="1"/>
    <col min="5" max="5" width="10.8515625" style="1" customWidth="1"/>
    <col min="6" max="6" width="10.8515625" style="0" customWidth="1"/>
    <col min="7" max="7" width="19.28125" style="0" bestFit="1" customWidth="1"/>
    <col min="8" max="9" width="10.8515625" style="0" customWidth="1"/>
    <col min="10" max="10" width="0.5625" style="97" customWidth="1"/>
    <col min="11" max="11" width="10.8515625" style="0" customWidth="1"/>
    <col min="12" max="12" width="9.57421875" style="0" customWidth="1"/>
    <col min="13" max="13" width="0.9921875" style="97" customWidth="1"/>
    <col min="14" max="14" width="9.57421875" style="0" customWidth="1"/>
    <col min="15" max="15" width="10.00390625" style="0" bestFit="1" customWidth="1"/>
    <col min="16" max="16" width="1.28515625" style="112" customWidth="1"/>
    <col min="17" max="17" width="1.28515625" style="113" customWidth="1"/>
    <col min="18" max="20" width="1.28515625" style="112" customWidth="1"/>
    <col min="21" max="16384" width="3.28125" style="112" hidden="1" customWidth="1"/>
  </cols>
  <sheetData>
    <row r="1" spans="1:15" ht="15">
      <c r="A1" s="110"/>
      <c r="B1" s="111"/>
      <c r="C1" s="111"/>
      <c r="D1" s="111"/>
      <c r="E1" s="192" t="s">
        <v>22</v>
      </c>
      <c r="F1" s="192"/>
      <c r="G1" s="192"/>
      <c r="H1" s="192"/>
      <c r="I1" s="192"/>
      <c r="J1" s="192"/>
      <c r="K1" s="192"/>
      <c r="L1" s="189">
        <f>IF(Q10="","",LOOKUP(MAX(T10:T19),S10:S19,Q10:Q19))</f>
      </c>
      <c r="M1" s="110"/>
      <c r="N1" s="189">
        <f>IF(Q10="","",IF(L1&gt;4,LOOKUP(MAX(T10:T19),S10:S19,R10:R19),""))</f>
      </c>
      <c r="O1" s="110"/>
    </row>
    <row r="2" spans="1:15" ht="15">
      <c r="A2" s="110"/>
      <c r="B2" s="111"/>
      <c r="C2" s="111"/>
      <c r="D2" s="111"/>
      <c r="E2" s="192"/>
      <c r="F2" s="192"/>
      <c r="G2" s="192"/>
      <c r="H2" s="192"/>
      <c r="I2" s="192"/>
      <c r="J2" s="192"/>
      <c r="K2" s="192"/>
      <c r="L2" s="190"/>
      <c r="M2" s="110"/>
      <c r="N2" s="190"/>
      <c r="O2" s="110"/>
    </row>
    <row r="3" spans="1:15" ht="15.75" thickBot="1">
      <c r="A3" s="115" t="s">
        <v>21</v>
      </c>
      <c r="B3" s="116" t="s">
        <v>24</v>
      </c>
      <c r="C3" s="116" t="s">
        <v>25</v>
      </c>
      <c r="D3" s="111"/>
      <c r="E3" s="117" t="s">
        <v>27</v>
      </c>
      <c r="F3" s="110"/>
      <c r="G3" s="110"/>
      <c r="H3" s="110"/>
      <c r="I3" s="110"/>
      <c r="J3" s="110"/>
      <c r="K3" s="110"/>
      <c r="L3" s="191"/>
      <c r="M3" s="110"/>
      <c r="N3" s="191"/>
      <c r="O3" s="110"/>
    </row>
    <row r="4" spans="1:15" ht="21.75" thickBot="1">
      <c r="A4" s="118" t="s">
        <v>0</v>
      </c>
      <c r="B4" s="119" t="s">
        <v>3</v>
      </c>
      <c r="C4" s="120" t="s">
        <v>4</v>
      </c>
      <c r="D4" s="111"/>
      <c r="E4" s="121" t="s">
        <v>30</v>
      </c>
      <c r="F4" s="193" t="str">
        <f>IF(N19="","You begin the week with £20.  You may buy lobster pots for £2 each.  Enter your starting bank balance and the number of pots you own in the first two boxes.  Then choose how many to place in the bay or out at sea.  ","After selling back your remaining lobster pots, you have made a total of £"&amp;K19+L19*2&amp;", which represents a "&amp;IF(K19+L19*2&lt;20,"loss","profit")&amp;" of £"&amp;ABS(20-(K19+L19*2))&amp;", or "&amp;ABS(20-(K19+L19*2))/0.2&amp;"%.")</f>
        <v>You begin the week with £20.  You may buy lobster pots for £2 each.  Enter your starting bank balance and the number of pots you own in the first two boxes.  Then choose how many to place in the bay or out at sea.  </v>
      </c>
      <c r="G4" s="193"/>
      <c r="H4" s="193"/>
      <c r="I4" s="193"/>
      <c r="J4" s="193"/>
      <c r="K4" s="193"/>
      <c r="L4" s="193"/>
      <c r="M4" s="193"/>
      <c r="N4" s="193"/>
      <c r="O4" s="193"/>
    </row>
    <row r="5" spans="1:15" ht="21">
      <c r="A5" s="122" t="s">
        <v>1</v>
      </c>
      <c r="B5" s="123">
        <v>1</v>
      </c>
      <c r="C5" s="124">
        <v>2</v>
      </c>
      <c r="D5" s="111"/>
      <c r="E5" s="197" t="s">
        <v>31</v>
      </c>
      <c r="F5" s="193"/>
      <c r="G5" s="193"/>
      <c r="H5" s="193"/>
      <c r="I5" s="193"/>
      <c r="J5" s="193"/>
      <c r="K5" s="193"/>
      <c r="L5" s="193"/>
      <c r="M5" s="193"/>
      <c r="N5" s="193"/>
      <c r="O5" s="193"/>
    </row>
    <row r="6" spans="1:15" ht="21.75" thickBot="1">
      <c r="A6" s="125" t="s">
        <v>2</v>
      </c>
      <c r="B6" s="126">
        <v>3</v>
      </c>
      <c r="C6" s="127">
        <v>0</v>
      </c>
      <c r="D6" s="111"/>
      <c r="E6" s="198"/>
      <c r="F6" s="193"/>
      <c r="G6" s="193"/>
      <c r="H6" s="193"/>
      <c r="I6" s="193"/>
      <c r="J6" s="193"/>
      <c r="K6" s="193"/>
      <c r="L6" s="193"/>
      <c r="M6" s="193"/>
      <c r="N6" s="193"/>
      <c r="O6" s="193"/>
    </row>
    <row r="7" spans="1:15" ht="15.75" thickBot="1">
      <c r="A7" s="200" t="s">
        <v>43</v>
      </c>
      <c r="B7" s="200"/>
      <c r="C7" s="142">
        <v>0.2</v>
      </c>
      <c r="D7" s="141"/>
      <c r="E7" s="199" t="s">
        <v>44</v>
      </c>
      <c r="F7" s="199"/>
      <c r="G7" s="199"/>
      <c r="H7" s="143">
        <v>0.64</v>
      </c>
      <c r="I7" s="110"/>
      <c r="J7" s="110"/>
      <c r="K7" s="110"/>
      <c r="L7" s="110"/>
      <c r="M7" s="110"/>
      <c r="N7" s="110"/>
      <c r="O7" s="110"/>
    </row>
    <row r="8" spans="1:17" ht="21">
      <c r="A8" s="128"/>
      <c r="B8" s="194" t="s">
        <v>12</v>
      </c>
      <c r="C8" s="195"/>
      <c r="D8" s="129"/>
      <c r="E8" s="195" t="s">
        <v>13</v>
      </c>
      <c r="F8" s="196"/>
      <c r="G8" s="136" t="s">
        <v>17</v>
      </c>
      <c r="H8" s="194" t="s">
        <v>16</v>
      </c>
      <c r="I8" s="195"/>
      <c r="J8" s="129"/>
      <c r="K8" s="195" t="s">
        <v>14</v>
      </c>
      <c r="L8" s="196"/>
      <c r="M8" s="138"/>
      <c r="N8" s="194" t="s">
        <v>19</v>
      </c>
      <c r="O8" s="196"/>
      <c r="Q8" s="113" t="s">
        <v>23</v>
      </c>
    </row>
    <row r="9" spans="1:18" ht="21.75" thickBot="1">
      <c r="A9" s="130" t="s">
        <v>15</v>
      </c>
      <c r="B9" s="131" t="s">
        <v>10</v>
      </c>
      <c r="C9" s="132" t="s">
        <v>11</v>
      </c>
      <c r="D9" s="133"/>
      <c r="E9" s="134" t="s">
        <v>1</v>
      </c>
      <c r="F9" s="135" t="s">
        <v>2</v>
      </c>
      <c r="G9" s="134" t="s">
        <v>18</v>
      </c>
      <c r="H9" s="131" t="s">
        <v>1</v>
      </c>
      <c r="I9" s="132" t="s">
        <v>2</v>
      </c>
      <c r="J9" s="133"/>
      <c r="K9" s="134" t="s">
        <v>10</v>
      </c>
      <c r="L9" s="135" t="s">
        <v>11</v>
      </c>
      <c r="M9" s="139"/>
      <c r="N9" s="131" t="s">
        <v>11</v>
      </c>
      <c r="O9" s="135" t="s">
        <v>20</v>
      </c>
      <c r="Q9" s="114">
        <f ca="1">ROUNDUP(RAND()*6,0)</f>
        <v>5</v>
      </c>
      <c r="R9" s="114">
        <f ca="1">ROUNDUP(RAND()*6,0)</f>
        <v>5</v>
      </c>
    </row>
    <row r="10" spans="1:20" ht="21">
      <c r="A10" s="92" t="s">
        <v>5</v>
      </c>
      <c r="B10" s="98">
        <f>20-C10*2</f>
        <v>0</v>
      </c>
      <c r="C10" s="104">
        <v>10</v>
      </c>
      <c r="D10" s="137"/>
      <c r="E10" s="99">
        <f>ROUNDUP(C10*$H$7,0)</f>
        <v>7</v>
      </c>
      <c r="F10" s="104">
        <f>C10-MAX(1,ROUNDDOWN(C10*$C$7,0))-E10</f>
        <v>1</v>
      </c>
      <c r="G10" s="101">
        <f>IF(Q10="","",IF(Q10&lt;3,"Calm",IF(Q10&lt;5,"Stormy",IF(R10=1,"Pot Thief",IF(R10=2,"Bank Raid",IF(R10=3,"Taxation",IF(R10=4,"Price Hike",IF(R10=5,"Gale","Severe Storm"))))))))</f>
      </c>
      <c r="H10" s="98">
        <f>IF(Q10="","",IF(OR(Q10&lt;3,AND(Q10&gt;4,R10&lt;5)),E10*$B$5,IF(AND(Q10&gt;4,R10=5),IF((-1)^E10=-1,E10-1,E10)*0.5*$C$5,IF(AND(Q10&gt;4,R10=6),0,E10*$C$5))))</f>
      </c>
      <c r="I10" s="91">
        <f aca="true" t="shared" si="0" ref="I10:I19">IF(Q10="","",IF(Q10&lt;3,F10*$B$6,IF(Q10&lt;5,0,IF(R10&lt;5,F10*$B$6,0))))</f>
      </c>
      <c r="J10" s="137"/>
      <c r="K10" s="98">
        <f aca="true" t="shared" si="1" ref="K10:K16">IF(H10="","",IF(Q10&gt;4,IF(R10=2,H10+I10,IF(R10=3,IF(B10+H10+I10&gt;100,B10+H10+I10-0.5*(B10+H10+I10-100),B10+H10+I10),B10+H10+I10)),B10+H10+I10))</f>
      </c>
      <c r="L10" s="103">
        <f aca="true" t="shared" si="2" ref="L10:L19">IF(Q10="","",C10-IF(Q10&lt;3,0,IF(Q10&lt;5,F10,IF(R10=1,C10-E10-F10,IF(R10=5,F10+ROUNDDOWN(E10/2,0),IF(R10=6,F10+E10,0))))))</f>
      </c>
      <c r="M10" s="137"/>
      <c r="N10" s="99">
        <f>IF(Q10="","",ROUNDDOWN(K10/IF(AND(Q10&gt;4,R10=4),4,2),0))</f>
      </c>
      <c r="O10" s="91">
        <f>IF(N10="","",N10*2*IF(Q10&gt;4,IF(R10=4,2,1),1))</f>
      </c>
      <c r="Q10" s="114"/>
      <c r="R10" s="114"/>
      <c r="S10" s="112">
        <v>1</v>
      </c>
      <c r="T10" s="112">
        <f>S10*IF(Q10="",0,1)</f>
        <v>0</v>
      </c>
    </row>
    <row r="11" spans="1:20" ht="21">
      <c r="A11" s="93" t="s">
        <v>6</v>
      </c>
      <c r="B11" s="52">
        <f>IF(O10="","",K10-O10)</f>
      </c>
      <c r="C11" s="54">
        <f>IF(O10="","",L10+N10)</f>
      </c>
      <c r="D11" s="137"/>
      <c r="E11" s="106">
        <f aca="true" t="shared" si="3" ref="E11:E19">IF(Q10="","",IF(C11=1,1,ROUNDUP(C11*$H$7,0)))</f>
      </c>
      <c r="F11" s="107">
        <f>IF(Q10="","",IF(C11&lt;2,0,C11-MAX(1,ROUNDDOWN(C11*$C$7,0))-E11))</f>
      </c>
      <c r="G11" s="53">
        <f>IF(Q11="","",IF(Q11&lt;3,"Calm",IF(Q11&lt;5,"Stormy",IF(R11=1,"Pot Thief",IF(R11=2,"Bank Raid",IF(R11=3,"Taxation",IF(R11=4,"Price Hike",IF(R11=5,"Gale","Severe Storm"))))))))</f>
      </c>
      <c r="H11" s="52">
        <f>IF(Q11="","",IF(OR(Q11&lt;3,AND(Q11&gt;4,R11&lt;5)),E11*$B$5,IF(AND(Q11&gt;4,R11=5),IF((-1)^E11=-1,E11-1,E11)*0.5*$C$5,IF(AND(Q11&gt;4,R11=6),0,E11*$C$5))))</f>
      </c>
      <c r="I11" s="55">
        <f t="shared" si="0"/>
      </c>
      <c r="J11" s="137"/>
      <c r="K11" s="52">
        <f t="shared" si="1"/>
      </c>
      <c r="L11" s="54">
        <f t="shared" si="2"/>
      </c>
      <c r="M11" s="137"/>
      <c r="N11" s="106">
        <f aca="true" t="shared" si="4" ref="N11:N16">IF(Q11="","",ROUNDDOWN(K11/IF(AND(Q11&gt;4,R11=4),4,2),0))</f>
      </c>
      <c r="O11" s="55">
        <f>IF(N11="","",N11*2*IF(Q11&gt;4,IF(R11=4,2,1),1))</f>
      </c>
      <c r="Q11" s="114"/>
      <c r="R11" s="114"/>
      <c r="S11" s="112">
        <v>2</v>
      </c>
      <c r="T11" s="112">
        <f aca="true" t="shared" si="5" ref="T11:T19">S11*IF(Q11="",0,1)</f>
        <v>0</v>
      </c>
    </row>
    <row r="12" spans="1:20" ht="21">
      <c r="A12" s="94" t="s">
        <v>7</v>
      </c>
      <c r="B12" s="88">
        <f aca="true" t="shared" si="6" ref="B12:B19">IF(O11="","",K11-O11)</f>
      </c>
      <c r="C12" s="90">
        <f aca="true" t="shared" si="7" ref="C12:C19">IF(O11="","",L11+N11)</f>
      </c>
      <c r="D12" s="137"/>
      <c r="E12" s="100">
        <f t="shared" si="3"/>
      </c>
      <c r="F12" s="105">
        <f aca="true" t="shared" si="8" ref="F12:F19">IF(Q11="","",IF(C12&lt;2,0,C12-MAX(1,ROUNDDOWN(C12*$C$7,0))-E12))</f>
      </c>
      <c r="G12" s="89">
        <f aca="true" t="shared" si="9" ref="G12:G19">IF(Q12="","",IF(Q12&lt;3,"Calm",IF(Q12&lt;5,"Stormy",IF(R12=1,"Pot Thief",IF(R12=2,"Bank Raid",IF(R12=3,"Taxation",IF(R12=4,"Price Hike",IF(R12=5,"Gale","Severe Storm"))))))))</f>
      </c>
      <c r="H12" s="88">
        <f aca="true" t="shared" si="10" ref="H12:H19">IF(Q12="","",IF(OR(Q12&lt;3,AND(Q12&gt;4,R12&lt;5)),E12*$B$5,IF(AND(Q12&gt;4,R12=5),IF((-1)^E12=-1,E12-1,E12)*0.5*$C$5,IF(AND(Q12&gt;4,R12=6),0,E12*$C$5))))</f>
      </c>
      <c r="I12" s="102">
        <f t="shared" si="0"/>
      </c>
      <c r="J12" s="137"/>
      <c r="K12" s="88">
        <f t="shared" si="1"/>
      </c>
      <c r="L12" s="90">
        <f t="shared" si="2"/>
      </c>
      <c r="M12" s="137"/>
      <c r="N12" s="100">
        <f t="shared" si="4"/>
      </c>
      <c r="O12" s="102">
        <f aca="true" t="shared" si="11" ref="O12:O19">IF(N12="","",N12*2*IF(Q12&gt;4,IF(R12=4,2,1),1))</f>
      </c>
      <c r="Q12" s="114"/>
      <c r="R12" s="114"/>
      <c r="S12" s="112">
        <v>3</v>
      </c>
      <c r="T12" s="112">
        <f t="shared" si="5"/>
        <v>0</v>
      </c>
    </row>
    <row r="13" spans="1:20" ht="21">
      <c r="A13" s="93" t="s">
        <v>8</v>
      </c>
      <c r="B13" s="52">
        <f t="shared" si="6"/>
      </c>
      <c r="C13" s="54">
        <f t="shared" si="7"/>
      </c>
      <c r="D13" s="137"/>
      <c r="E13" s="106">
        <f t="shared" si="3"/>
      </c>
      <c r="F13" s="107">
        <f t="shared" si="8"/>
      </c>
      <c r="G13" s="53">
        <f t="shared" si="9"/>
      </c>
      <c r="H13" s="52">
        <f t="shared" si="10"/>
      </c>
      <c r="I13" s="55">
        <f t="shared" si="0"/>
      </c>
      <c r="J13" s="137"/>
      <c r="K13" s="52">
        <f t="shared" si="1"/>
      </c>
      <c r="L13" s="54">
        <f t="shared" si="2"/>
      </c>
      <c r="M13" s="137"/>
      <c r="N13" s="106">
        <f t="shared" si="4"/>
      </c>
      <c r="O13" s="55">
        <f t="shared" si="11"/>
      </c>
      <c r="Q13" s="114"/>
      <c r="R13" s="114"/>
      <c r="S13" s="112">
        <v>4</v>
      </c>
      <c r="T13" s="112">
        <f t="shared" si="5"/>
        <v>0</v>
      </c>
    </row>
    <row r="14" spans="1:20" ht="21">
      <c r="A14" s="94" t="s">
        <v>9</v>
      </c>
      <c r="B14" s="88">
        <f t="shared" si="6"/>
      </c>
      <c r="C14" s="90">
        <f t="shared" si="7"/>
      </c>
      <c r="D14" s="137"/>
      <c r="E14" s="100">
        <f t="shared" si="3"/>
      </c>
      <c r="F14" s="105">
        <f t="shared" si="8"/>
      </c>
      <c r="G14" s="89">
        <f t="shared" si="9"/>
      </c>
      <c r="H14" s="88">
        <f t="shared" si="10"/>
      </c>
      <c r="I14" s="102">
        <f t="shared" si="0"/>
      </c>
      <c r="J14" s="137"/>
      <c r="K14" s="88">
        <f t="shared" si="1"/>
      </c>
      <c r="L14" s="90">
        <f t="shared" si="2"/>
      </c>
      <c r="M14" s="137"/>
      <c r="N14" s="100">
        <f t="shared" si="4"/>
      </c>
      <c r="O14" s="102">
        <f t="shared" si="11"/>
      </c>
      <c r="Q14" s="114"/>
      <c r="R14" s="114"/>
      <c r="S14" s="112">
        <v>5</v>
      </c>
      <c r="T14" s="112">
        <f t="shared" si="5"/>
        <v>0</v>
      </c>
    </row>
    <row r="15" spans="1:20" ht="21">
      <c r="A15" s="93" t="s">
        <v>5</v>
      </c>
      <c r="B15" s="52">
        <f t="shared" si="6"/>
      </c>
      <c r="C15" s="54">
        <f t="shared" si="7"/>
      </c>
      <c r="D15" s="137"/>
      <c r="E15" s="106">
        <f t="shared" si="3"/>
      </c>
      <c r="F15" s="107">
        <f t="shared" si="8"/>
      </c>
      <c r="G15" s="53">
        <f t="shared" si="9"/>
      </c>
      <c r="H15" s="52">
        <f t="shared" si="10"/>
      </c>
      <c r="I15" s="55">
        <f t="shared" si="0"/>
      </c>
      <c r="J15" s="137"/>
      <c r="K15" s="52">
        <f t="shared" si="1"/>
      </c>
      <c r="L15" s="54">
        <f t="shared" si="2"/>
      </c>
      <c r="M15" s="137"/>
      <c r="N15" s="106">
        <f t="shared" si="4"/>
      </c>
      <c r="O15" s="55">
        <f t="shared" si="11"/>
      </c>
      <c r="Q15" s="114"/>
      <c r="R15" s="114"/>
      <c r="S15" s="112">
        <v>6</v>
      </c>
      <c r="T15" s="112">
        <f>S15*IF(Q15="",0,1)</f>
        <v>0</v>
      </c>
    </row>
    <row r="16" spans="1:20" ht="21">
      <c r="A16" s="94" t="s">
        <v>6</v>
      </c>
      <c r="B16" s="88">
        <f t="shared" si="6"/>
      </c>
      <c r="C16" s="90">
        <f t="shared" si="7"/>
      </c>
      <c r="D16" s="137"/>
      <c r="E16" s="100">
        <f t="shared" si="3"/>
      </c>
      <c r="F16" s="105">
        <f t="shared" si="8"/>
      </c>
      <c r="G16" s="89">
        <f t="shared" si="9"/>
      </c>
      <c r="H16" s="88">
        <f t="shared" si="10"/>
      </c>
      <c r="I16" s="102">
        <f t="shared" si="0"/>
      </c>
      <c r="J16" s="137"/>
      <c r="K16" s="88">
        <f t="shared" si="1"/>
      </c>
      <c r="L16" s="90">
        <f t="shared" si="2"/>
      </c>
      <c r="M16" s="137"/>
      <c r="N16" s="100">
        <f t="shared" si="4"/>
      </c>
      <c r="O16" s="102">
        <f t="shared" si="11"/>
      </c>
      <c r="Q16" s="114"/>
      <c r="R16" s="114"/>
      <c r="S16" s="112">
        <v>7</v>
      </c>
      <c r="T16" s="112">
        <f t="shared" si="5"/>
        <v>0</v>
      </c>
    </row>
    <row r="17" spans="1:20" ht="21">
      <c r="A17" s="93" t="s">
        <v>7</v>
      </c>
      <c r="B17" s="52">
        <f t="shared" si="6"/>
      </c>
      <c r="C17" s="54">
        <f t="shared" si="7"/>
      </c>
      <c r="D17" s="137"/>
      <c r="E17" s="106">
        <f t="shared" si="3"/>
      </c>
      <c r="F17" s="107">
        <f t="shared" si="8"/>
      </c>
      <c r="G17" s="53">
        <f t="shared" si="9"/>
      </c>
      <c r="H17" s="52">
        <f t="shared" si="10"/>
      </c>
      <c r="I17" s="55">
        <f t="shared" si="0"/>
      </c>
      <c r="J17" s="137"/>
      <c r="K17" s="52">
        <f>IF(H17="","",IF(Q17&gt;4,IF(R17=2,H17+I17,IF(R17=3,IF(B17+H17+I17&gt;100,B17+H17+I17-0.5*(B17+H17+I17-100),B17+H17+I17),B17+H17+I17)),B17+H17+I17))</f>
      </c>
      <c r="L17" s="54">
        <f t="shared" si="2"/>
      </c>
      <c r="M17" s="137"/>
      <c r="N17" s="100">
        <f>IF(Q17="","",IF(AND(Q17&gt;4,R17=4),0,ROUNDDOWN(K17/2,0)))</f>
      </c>
      <c r="O17" s="55">
        <f t="shared" si="11"/>
      </c>
      <c r="Q17" s="114"/>
      <c r="R17" s="114"/>
      <c r="S17" s="112">
        <v>8</v>
      </c>
      <c r="T17" s="112">
        <f t="shared" si="5"/>
        <v>0</v>
      </c>
    </row>
    <row r="18" spans="1:20" ht="21">
      <c r="A18" s="94" t="s">
        <v>8</v>
      </c>
      <c r="B18" s="88">
        <f t="shared" si="6"/>
      </c>
      <c r="C18" s="90">
        <f t="shared" si="7"/>
      </c>
      <c r="D18" s="137"/>
      <c r="E18" s="100">
        <f t="shared" si="3"/>
      </c>
      <c r="F18" s="105">
        <f t="shared" si="8"/>
      </c>
      <c r="G18" s="89">
        <f t="shared" si="9"/>
      </c>
      <c r="H18" s="88">
        <f t="shared" si="10"/>
      </c>
      <c r="I18" s="102">
        <f t="shared" si="0"/>
      </c>
      <c r="J18" s="137"/>
      <c r="K18" s="88">
        <f>IF(H18="","",IF(Q18&gt;4,IF(R18=2,H18+I18,IF(R18=3,IF(B18+H18+I18&gt;100,B18+H18+I18-0.5*(B18+H18+I18-100),B18+H18+I18),B18+H18+I18)),B18+H18+I18))</f>
      </c>
      <c r="L18" s="90">
        <f t="shared" si="2"/>
      </c>
      <c r="M18" s="137"/>
      <c r="N18" s="100">
        <f>IF(Q18="","",IF(AND(Q18&gt;4,R18=4),0,ROUNDDOWN(K18/2,0)))</f>
      </c>
      <c r="O18" s="102">
        <f t="shared" si="11"/>
      </c>
      <c r="Q18" s="114"/>
      <c r="R18" s="114"/>
      <c r="S18" s="112">
        <v>9</v>
      </c>
      <c r="T18" s="112">
        <f t="shared" si="5"/>
        <v>0</v>
      </c>
    </row>
    <row r="19" spans="1:20" ht="21.75" thickBot="1">
      <c r="A19" s="95" t="s">
        <v>9</v>
      </c>
      <c r="B19" s="56">
        <f t="shared" si="6"/>
      </c>
      <c r="C19" s="58">
        <f t="shared" si="7"/>
      </c>
      <c r="D19" s="140"/>
      <c r="E19" s="108">
        <f t="shared" si="3"/>
      </c>
      <c r="F19" s="109">
        <f t="shared" si="8"/>
      </c>
      <c r="G19" s="57">
        <f t="shared" si="9"/>
      </c>
      <c r="H19" s="56">
        <f t="shared" si="10"/>
      </c>
      <c r="I19" s="59">
        <f t="shared" si="0"/>
      </c>
      <c r="J19" s="140"/>
      <c r="K19" s="56">
        <f>IF(H19="","",IF(Q19&gt;4,IF(R19=2,H19+I19,IF(R19=3,IF(B19+H19+I19&gt;100,B19+H19+I19-0.5*(B19+H19+I19-100),B19+H19+I19),B19+H19+I19)),B19+H19+I19))</f>
      </c>
      <c r="L19" s="58">
        <f t="shared" si="2"/>
      </c>
      <c r="M19" s="140"/>
      <c r="N19" s="108">
        <f>IF(Q19="","",0)</f>
      </c>
      <c r="O19" s="59">
        <f t="shared" si="11"/>
      </c>
      <c r="Q19" s="114"/>
      <c r="R19" s="114"/>
      <c r="S19" s="112">
        <v>10</v>
      </c>
      <c r="T19" s="112">
        <f t="shared" si="5"/>
        <v>0</v>
      </c>
    </row>
    <row r="20" spans="1:15" ht="15">
      <c r="A20" s="110"/>
      <c r="B20" s="111"/>
      <c r="C20" s="111"/>
      <c r="D20" s="111"/>
      <c r="E20" s="111"/>
      <c r="F20" s="110"/>
      <c r="G20" s="110"/>
      <c r="H20" s="110"/>
      <c r="I20" s="110"/>
      <c r="J20" s="110"/>
      <c r="K20" s="110"/>
      <c r="L20" s="110"/>
      <c r="M20" s="110"/>
      <c r="N20" s="110"/>
      <c r="O20" s="110"/>
    </row>
    <row r="21" spans="1:15" ht="15" customHeight="1">
      <c r="A21" s="158" t="s">
        <v>26</v>
      </c>
      <c r="B21" s="158"/>
      <c r="C21" s="158"/>
      <c r="D21" s="158"/>
      <c r="E21" s="158"/>
      <c r="F21" s="158"/>
      <c r="G21" s="158"/>
      <c r="H21" s="158"/>
      <c r="I21" s="158"/>
      <c r="J21" s="158"/>
      <c r="K21" s="158"/>
      <c r="L21" s="158"/>
      <c r="M21" s="158"/>
      <c r="N21" s="158"/>
      <c r="O21" s="158"/>
    </row>
    <row r="22" spans="1:15" ht="15" customHeight="1">
      <c r="A22" s="158"/>
      <c r="B22" s="158"/>
      <c r="C22" s="158"/>
      <c r="D22" s="158"/>
      <c r="E22" s="158"/>
      <c r="F22" s="158"/>
      <c r="G22" s="158"/>
      <c r="H22" s="158"/>
      <c r="I22" s="158"/>
      <c r="J22" s="158"/>
      <c r="K22" s="158"/>
      <c r="L22" s="158"/>
      <c r="M22" s="158"/>
      <c r="N22" s="158"/>
      <c r="O22" s="158"/>
    </row>
    <row r="23" spans="1:15" ht="15" customHeight="1">
      <c r="A23" s="158"/>
      <c r="B23" s="158"/>
      <c r="C23" s="158"/>
      <c r="D23" s="158"/>
      <c r="E23" s="158"/>
      <c r="F23" s="158"/>
      <c r="G23" s="158"/>
      <c r="H23" s="158"/>
      <c r="I23" s="158"/>
      <c r="J23" s="158"/>
      <c r="K23" s="158"/>
      <c r="L23" s="158"/>
      <c r="M23" s="158"/>
      <c r="N23" s="158"/>
      <c r="O23" s="158"/>
    </row>
    <row r="24" spans="1:15" ht="15" customHeight="1">
      <c r="A24" s="158"/>
      <c r="B24" s="158"/>
      <c r="C24" s="158"/>
      <c r="D24" s="158"/>
      <c r="E24" s="158"/>
      <c r="F24" s="158"/>
      <c r="G24" s="158"/>
      <c r="H24" s="158"/>
      <c r="I24" s="158"/>
      <c r="J24" s="158"/>
      <c r="K24" s="158"/>
      <c r="L24" s="158"/>
      <c r="M24" s="158"/>
      <c r="N24" s="158"/>
      <c r="O24" s="158"/>
    </row>
    <row r="25" spans="1:15" ht="15" customHeight="1">
      <c r="A25" s="158"/>
      <c r="B25" s="158"/>
      <c r="C25" s="158"/>
      <c r="D25" s="158"/>
      <c r="E25" s="158"/>
      <c r="F25" s="158"/>
      <c r="G25" s="158"/>
      <c r="H25" s="158"/>
      <c r="I25" s="158"/>
      <c r="J25" s="158"/>
      <c r="K25" s="158"/>
      <c r="L25" s="158"/>
      <c r="M25" s="158"/>
      <c r="N25" s="158"/>
      <c r="O25" s="158"/>
    </row>
    <row r="26" spans="1:15" ht="15" customHeight="1">
      <c r="A26" s="158"/>
      <c r="B26" s="158"/>
      <c r="C26" s="158"/>
      <c r="D26" s="158"/>
      <c r="E26" s="158"/>
      <c r="F26" s="158"/>
      <c r="G26" s="158"/>
      <c r="H26" s="158"/>
      <c r="I26" s="158"/>
      <c r="J26" s="158"/>
      <c r="K26" s="158"/>
      <c r="L26" s="158"/>
      <c r="M26" s="158"/>
      <c r="N26" s="158"/>
      <c r="O26" s="158"/>
    </row>
    <row r="27" spans="1:15" ht="15" customHeight="1">
      <c r="A27" s="158"/>
      <c r="B27" s="158"/>
      <c r="C27" s="158"/>
      <c r="D27" s="158"/>
      <c r="E27" s="158"/>
      <c r="F27" s="158"/>
      <c r="G27" s="158"/>
      <c r="H27" s="158"/>
      <c r="I27" s="158"/>
      <c r="J27" s="158"/>
      <c r="K27" s="158"/>
      <c r="L27" s="158"/>
      <c r="M27" s="158"/>
      <c r="N27" s="158"/>
      <c r="O27" s="158"/>
    </row>
    <row r="28" spans="1:15" ht="15" customHeight="1">
      <c r="A28" s="158"/>
      <c r="B28" s="158"/>
      <c r="C28" s="158"/>
      <c r="D28" s="158"/>
      <c r="E28" s="158"/>
      <c r="F28" s="158"/>
      <c r="G28" s="158"/>
      <c r="H28" s="158"/>
      <c r="I28" s="158"/>
      <c r="J28" s="158"/>
      <c r="K28" s="158"/>
      <c r="L28" s="158"/>
      <c r="M28" s="158"/>
      <c r="N28" s="158"/>
      <c r="O28" s="158"/>
    </row>
    <row r="29" spans="1:15" ht="15" customHeight="1">
      <c r="A29" s="158"/>
      <c r="B29" s="158"/>
      <c r="C29" s="158"/>
      <c r="D29" s="158"/>
      <c r="E29" s="158"/>
      <c r="F29" s="158"/>
      <c r="G29" s="158"/>
      <c r="H29" s="158"/>
      <c r="I29" s="158"/>
      <c r="J29" s="158"/>
      <c r="K29" s="158"/>
      <c r="L29" s="158"/>
      <c r="M29" s="158"/>
      <c r="N29" s="158"/>
      <c r="O29" s="158"/>
    </row>
    <row r="30" spans="1:15" ht="15" customHeight="1">
      <c r="A30" s="158"/>
      <c r="B30" s="158"/>
      <c r="C30" s="158"/>
      <c r="D30" s="158"/>
      <c r="E30" s="158"/>
      <c r="F30" s="158"/>
      <c r="G30" s="158"/>
      <c r="H30" s="158"/>
      <c r="I30" s="158"/>
      <c r="J30" s="158"/>
      <c r="K30" s="158"/>
      <c r="L30" s="158"/>
      <c r="M30" s="158"/>
      <c r="N30" s="158"/>
      <c r="O30" s="158"/>
    </row>
    <row r="31" spans="1:15" ht="15" customHeight="1" hidden="1">
      <c r="A31" s="87"/>
      <c r="B31" s="87"/>
      <c r="C31" s="87"/>
      <c r="D31" s="87"/>
      <c r="E31" s="87"/>
      <c r="F31" s="87"/>
      <c r="G31" s="87"/>
      <c r="H31" s="87"/>
      <c r="I31" s="87"/>
      <c r="J31" s="87"/>
      <c r="K31" s="87"/>
      <c r="L31" s="87"/>
      <c r="M31" s="87"/>
      <c r="N31" s="87"/>
      <c r="O31" s="87"/>
    </row>
    <row r="32" spans="1:15" ht="15" customHeight="1" hidden="1">
      <c r="A32" s="87"/>
      <c r="B32" s="87"/>
      <c r="C32" s="87"/>
      <c r="D32" s="87"/>
      <c r="E32" s="87"/>
      <c r="F32" s="87"/>
      <c r="G32" s="87"/>
      <c r="H32" s="87"/>
      <c r="I32" s="87"/>
      <c r="J32" s="87"/>
      <c r="K32" s="87"/>
      <c r="L32" s="87"/>
      <c r="M32" s="87"/>
      <c r="N32" s="87"/>
      <c r="O32" s="87"/>
    </row>
    <row r="33" spans="1:15" ht="15" customHeight="1" hidden="1">
      <c r="A33" s="87"/>
      <c r="B33" s="87"/>
      <c r="C33" s="87"/>
      <c r="D33" s="87"/>
      <c r="E33" s="87"/>
      <c r="F33" s="87"/>
      <c r="G33" s="87"/>
      <c r="H33" s="87"/>
      <c r="I33" s="87"/>
      <c r="J33" s="87"/>
      <c r="K33" s="87"/>
      <c r="L33" s="87"/>
      <c r="M33" s="87"/>
      <c r="N33" s="87"/>
      <c r="O33" s="87"/>
    </row>
    <row r="34" spans="1:15" ht="15" customHeight="1" hidden="1">
      <c r="A34" s="87"/>
      <c r="B34" s="87"/>
      <c r="C34" s="87"/>
      <c r="D34" s="87"/>
      <c r="E34" s="87"/>
      <c r="F34" s="87"/>
      <c r="G34" s="87"/>
      <c r="H34" s="87"/>
      <c r="I34" s="87"/>
      <c r="J34" s="87"/>
      <c r="K34" s="87"/>
      <c r="L34" s="87"/>
      <c r="M34" s="87"/>
      <c r="N34" s="87"/>
      <c r="O34" s="87"/>
    </row>
  </sheetData>
  <sheetProtection sheet="1" selectLockedCells="1"/>
  <mergeCells count="13">
    <mergeCell ref="B8:C8"/>
    <mergeCell ref="E8:F8"/>
    <mergeCell ref="H8:I8"/>
    <mergeCell ref="K8:L8"/>
    <mergeCell ref="E7:G7"/>
    <mergeCell ref="A7:B7"/>
    <mergeCell ref="N8:O8"/>
    <mergeCell ref="A21:O30"/>
    <mergeCell ref="E1:K2"/>
    <mergeCell ref="L1:L3"/>
    <mergeCell ref="N1:N3"/>
    <mergeCell ref="F4:O6"/>
    <mergeCell ref="E5:E6"/>
  </mergeCells>
  <conditionalFormatting sqref="N1:N3">
    <cfRule type="cellIs" priority="2" dxfId="2" operator="equal" stopIfTrue="1">
      <formula>""</formula>
    </cfRule>
  </conditionalFormatting>
  <conditionalFormatting sqref="F4:O6">
    <cfRule type="cellIs" priority="1" dxfId="7" operator="notEqual" stopIfTrue="1">
      <formula>"You begin the week with £20.  You may buy lobster pots for £2 each.  Enter your starting bank balance and the number of pots you own in the first two boxes.  Then choose how many to place in the bay or out at sea.  "</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80" r:id="rId2"/>
  <ignoredErrors>
    <ignoredError sqref="G11:N11 G12:N16 G10:N10 G19:M19 G18:M18 G17:M17" unlockedFormula="1"/>
  </ignoredErrors>
  <legacyDrawing r:id="rId1"/>
</worksheet>
</file>

<file path=xl/worksheets/sheet7.xml><?xml version="1.0" encoding="utf-8"?>
<worksheet xmlns="http://schemas.openxmlformats.org/spreadsheetml/2006/main" xmlns:r="http://schemas.openxmlformats.org/officeDocument/2006/relationships">
  <sheetPr codeName="Sheet5"/>
  <dimension ref="A1:J13"/>
  <sheetViews>
    <sheetView zoomScalePageLayoutView="0" workbookViewId="0" topLeftCell="A1">
      <selection activeCell="A1" sqref="A1:J6"/>
    </sheetView>
  </sheetViews>
  <sheetFormatPr defaultColWidth="0" defaultRowHeight="15" customHeight="1" zeroHeight="1"/>
  <cols>
    <col min="1" max="2" width="2.8515625" style="64" customWidth="1"/>
    <col min="3" max="3" width="4.28125" style="64" customWidth="1"/>
    <col min="4" max="4" width="8.57421875" style="64" customWidth="1"/>
    <col min="5" max="5" width="4.28125" style="64" customWidth="1"/>
    <col min="6" max="6" width="8.57421875" style="64" customWidth="1"/>
    <col min="7" max="7" width="4.28125" style="64" customWidth="1"/>
    <col min="8" max="8" width="8.57421875" style="64" customWidth="1"/>
    <col min="9" max="9" width="4.28125" style="64" customWidth="1"/>
    <col min="10" max="10" width="2.8515625" style="64" customWidth="1"/>
    <col min="11" max="16384" width="0" style="64" hidden="1" customWidth="1"/>
  </cols>
  <sheetData>
    <row r="1" spans="1:10" ht="3" customHeight="1">
      <c r="A1" s="201" t="s">
        <v>42</v>
      </c>
      <c r="B1" s="201"/>
      <c r="C1" s="201"/>
      <c r="D1" s="201"/>
      <c r="E1" s="201"/>
      <c r="F1" s="201"/>
      <c r="G1" s="201"/>
      <c r="H1" s="201"/>
      <c r="I1" s="201"/>
      <c r="J1" s="201"/>
    </row>
    <row r="2" spans="1:10" ht="3" customHeight="1">
      <c r="A2" s="201"/>
      <c r="B2" s="201"/>
      <c r="C2" s="201"/>
      <c r="D2" s="201"/>
      <c r="E2" s="201"/>
      <c r="F2" s="201"/>
      <c r="G2" s="201"/>
      <c r="H2" s="201"/>
      <c r="I2" s="201"/>
      <c r="J2" s="201"/>
    </row>
    <row r="3" spans="1:10" ht="3" customHeight="1">
      <c r="A3" s="201"/>
      <c r="B3" s="201"/>
      <c r="C3" s="201"/>
      <c r="D3" s="201"/>
      <c r="E3" s="201"/>
      <c r="F3" s="201"/>
      <c r="G3" s="201"/>
      <c r="H3" s="201"/>
      <c r="I3" s="201"/>
      <c r="J3" s="201"/>
    </row>
    <row r="4" spans="1:10" ht="3" customHeight="1">
      <c r="A4" s="201"/>
      <c r="B4" s="201"/>
      <c r="C4" s="201"/>
      <c r="D4" s="201"/>
      <c r="E4" s="201"/>
      <c r="F4" s="201"/>
      <c r="G4" s="201"/>
      <c r="H4" s="201"/>
      <c r="I4" s="201"/>
      <c r="J4" s="201"/>
    </row>
    <row r="5" spans="1:10" ht="3" customHeight="1">
      <c r="A5" s="201"/>
      <c r="B5" s="201"/>
      <c r="C5" s="201"/>
      <c r="D5" s="201"/>
      <c r="E5" s="201"/>
      <c r="F5" s="201"/>
      <c r="G5" s="201"/>
      <c r="H5" s="201"/>
      <c r="I5" s="201"/>
      <c r="J5" s="201"/>
    </row>
    <row r="6" spans="1:10" ht="9" customHeight="1" thickBot="1">
      <c r="A6" s="201"/>
      <c r="B6" s="201"/>
      <c r="C6" s="201"/>
      <c r="D6" s="201"/>
      <c r="E6" s="201"/>
      <c r="F6" s="201"/>
      <c r="G6" s="201"/>
      <c r="H6" s="201"/>
      <c r="I6" s="201"/>
      <c r="J6" s="201"/>
    </row>
    <row r="7" spans="1:9" ht="21.75" customHeight="1">
      <c r="A7" s="65"/>
      <c r="C7" s="66">
        <f ca="1">ROUNDUP(RAND()*6,0)</f>
        <v>1</v>
      </c>
      <c r="D7" s="67"/>
      <c r="E7" s="67"/>
      <c r="F7" s="67"/>
      <c r="G7" s="67"/>
      <c r="H7" s="67"/>
      <c r="I7" s="68"/>
    </row>
    <row r="8" spans="1:9" ht="45" customHeight="1">
      <c r="A8" s="65"/>
      <c r="C8" s="69"/>
      <c r="D8" s="70">
        <f>IF(OR($C$7=4,$C$7=5,$C$7=6),1,"")</f>
      </c>
      <c r="E8" s="70"/>
      <c r="F8" s="70"/>
      <c r="G8" s="70"/>
      <c r="H8" s="70">
        <f>IF(OR($C$7=2,$C$7=3,$C$7=4,$C$7=5,$C$7=6),1,"")</f>
      </c>
      <c r="I8" s="71"/>
    </row>
    <row r="9" spans="3:9" ht="21.75" customHeight="1">
      <c r="C9" s="69"/>
      <c r="D9" s="70"/>
      <c r="E9" s="70"/>
      <c r="F9" s="70"/>
      <c r="G9" s="70"/>
      <c r="H9" s="70"/>
      <c r="I9" s="71"/>
    </row>
    <row r="10" spans="3:9" ht="45" customHeight="1">
      <c r="C10" s="69"/>
      <c r="D10" s="70">
        <f>IF($C$7=6,1,"")</f>
      </c>
      <c r="E10" s="70"/>
      <c r="F10" s="70">
        <f>IF(OR($C$7=5,$C$7=1,$C$7=3),1,"")</f>
        <v>1</v>
      </c>
      <c r="G10" s="70"/>
      <c r="H10" s="70">
        <f>IF($C$7=6,1,"")</f>
      </c>
      <c r="I10" s="71"/>
    </row>
    <row r="11" spans="3:9" ht="21.75" customHeight="1">
      <c r="C11" s="69"/>
      <c r="D11" s="70"/>
      <c r="E11" s="70"/>
      <c r="F11" s="70"/>
      <c r="G11" s="70"/>
      <c r="H11" s="70"/>
      <c r="I11" s="71"/>
    </row>
    <row r="12" spans="3:9" ht="45" customHeight="1">
      <c r="C12" s="69"/>
      <c r="D12" s="70">
        <f>IF(OR($C$7=2,$C$7=3,$C$7=4,$C$7=5,$C$7=6),1,"")</f>
      </c>
      <c r="E12" s="70"/>
      <c r="F12" s="70"/>
      <c r="G12" s="70"/>
      <c r="H12" s="70">
        <f>IF(OR($C$7=4,$C$7=5,$C$7=6),1,"")</f>
      </c>
      <c r="I12" s="71"/>
    </row>
    <row r="13" spans="3:9" ht="21.75" customHeight="1" thickBot="1">
      <c r="C13" s="72"/>
      <c r="D13" s="73"/>
      <c r="E13" s="73"/>
      <c r="F13" s="73"/>
      <c r="G13" s="73"/>
      <c r="H13" s="73"/>
      <c r="I13" s="74"/>
    </row>
    <row r="14" ht="15" customHeight="1"/>
  </sheetData>
  <sheetProtection selectLockedCells="1"/>
  <mergeCells count="1">
    <mergeCell ref="A1:J6"/>
  </mergeCells>
  <conditionalFormatting sqref="C8:C13 D7:I13">
    <cfRule type="cellIs" priority="1" dxfId="8" operator="equal" stopIfTrue="1">
      <formula>1</formula>
    </cfRule>
  </conditionalFormatting>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Anthony Clohesy</cp:lastModifiedBy>
  <cp:lastPrinted>2010-07-20T11:46:29Z</cp:lastPrinted>
  <dcterms:created xsi:type="dcterms:W3CDTF">2010-07-20T07:49:25Z</dcterms:created>
  <dcterms:modified xsi:type="dcterms:W3CDTF">2010-07-22T19:07:35Z</dcterms:modified>
  <cp:category/>
  <cp:version/>
  <cp:contentType/>
  <cp:contentStatus/>
</cp:coreProperties>
</file>